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Rural Forestry\Jarran Tindle\Economics\"/>
    </mc:Choice>
  </mc:AlternateContent>
  <bookViews>
    <workbookView xWindow="0" yWindow="0" windowWidth="16650" windowHeight="6225"/>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 l="1"/>
  <c r="C65" i="1"/>
  <c r="C31" i="1"/>
  <c r="D77" i="1"/>
  <c r="D82" i="1"/>
  <c r="D78" i="1"/>
  <c r="C62" i="1"/>
  <c r="C102" i="1" l="1"/>
  <c r="D92" i="1"/>
  <c r="C25" i="1" l="1"/>
  <c r="C35" i="1" s="1"/>
  <c r="G91" i="1" l="1"/>
  <c r="G89" i="1"/>
  <c r="D85" i="1"/>
  <c r="H91" i="1" l="1"/>
  <c r="D100" i="1"/>
  <c r="D99" i="1"/>
  <c r="D98" i="1"/>
  <c r="D97" i="1"/>
  <c r="D102" i="1" l="1"/>
  <c r="D76" i="1"/>
  <c r="D75" i="1"/>
  <c r="D74" i="1"/>
  <c r="D73" i="1"/>
  <c r="D72" i="1"/>
  <c r="D71" i="1"/>
  <c r="D80" i="1" l="1"/>
  <c r="G88" i="1" s="1"/>
  <c r="H88" i="1"/>
  <c r="C41" i="1"/>
  <c r="H90" i="1"/>
  <c r="C39" i="1" l="1"/>
</calcChain>
</file>

<file path=xl/comments1.xml><?xml version="1.0" encoding="utf-8"?>
<comments xmlns="http://schemas.openxmlformats.org/spreadsheetml/2006/main">
  <authors>
    <author>Jarran Tindle</author>
  </authors>
  <commentList>
    <comment ref="B28" authorId="0" shapeId="0">
      <text>
        <r>
          <rPr>
            <b/>
            <sz val="9"/>
            <color indexed="81"/>
            <rFont val="Tahoma"/>
            <family val="2"/>
          </rPr>
          <t>Jarran Tindle:</t>
        </r>
        <r>
          <rPr>
            <sz val="9"/>
            <color indexed="81"/>
            <rFont val="Tahoma"/>
            <family val="2"/>
          </rPr>
          <t xml:space="preserve">
</t>
        </r>
        <r>
          <rPr>
            <sz val="14"/>
            <color indexed="81"/>
            <rFont val="Tahoma"/>
            <family val="2"/>
          </rPr>
          <t>This number should be between 300 and 600, depending on the species and purpose of the planting.</t>
        </r>
      </text>
    </comment>
    <comment ref="B29" authorId="0" shapeId="0">
      <text>
        <r>
          <rPr>
            <b/>
            <sz val="9"/>
            <color indexed="81"/>
            <rFont val="Tahoma"/>
            <family val="2"/>
          </rPr>
          <t>Jarran Tindle:</t>
        </r>
        <r>
          <rPr>
            <sz val="9"/>
            <color indexed="81"/>
            <rFont val="Tahoma"/>
            <family val="2"/>
          </rPr>
          <t xml:space="preserve">
</t>
        </r>
        <r>
          <rPr>
            <sz val="14"/>
            <color indexed="81"/>
            <rFont val="Tahoma"/>
            <family val="2"/>
          </rPr>
          <t>Tree tubes provide protection from hot winds, animals, and accidental damage during maintenance. Because of their cost, most landowners only tube about 25% of their trees.</t>
        </r>
      </text>
    </comment>
    <comment ref="B30" authorId="0" shapeId="0">
      <text>
        <r>
          <rPr>
            <b/>
            <sz val="9"/>
            <color indexed="81"/>
            <rFont val="Tahoma"/>
            <family val="2"/>
          </rPr>
          <t>Jarran Tindle:</t>
        </r>
        <r>
          <rPr>
            <sz val="9"/>
            <color indexed="81"/>
            <rFont val="Tahoma"/>
            <family val="2"/>
          </rPr>
          <t xml:space="preserve">
</t>
        </r>
        <r>
          <rPr>
            <sz val="14"/>
            <color indexed="81"/>
            <rFont val="Tahoma"/>
            <family val="2"/>
          </rPr>
          <t>This discount rate is used to calculate the real value of future costs/revenue associated with maintenance and soil rental payments.</t>
        </r>
        <r>
          <rPr>
            <sz val="9"/>
            <color indexed="81"/>
            <rFont val="Tahoma"/>
            <family val="2"/>
          </rPr>
          <t xml:space="preserve">
</t>
        </r>
        <r>
          <rPr>
            <sz val="14"/>
            <color indexed="81"/>
            <rFont val="Tahoma"/>
            <family val="2"/>
          </rPr>
          <t>A 3% rate will account for inflation, but farm businesses usually expect between 5% and 10% returns.</t>
        </r>
      </text>
    </comment>
    <comment ref="B32" authorId="0" shapeId="0">
      <text>
        <r>
          <rPr>
            <b/>
            <sz val="9"/>
            <color indexed="81"/>
            <rFont val="Tahoma"/>
            <family val="2"/>
          </rPr>
          <t>Jarran Tindle:</t>
        </r>
        <r>
          <rPr>
            <sz val="9"/>
            <color indexed="81"/>
            <rFont val="Tahoma"/>
            <family val="2"/>
          </rPr>
          <t xml:space="preserve">
</t>
        </r>
        <r>
          <rPr>
            <sz val="14"/>
            <color indexed="81"/>
            <rFont val="Tahoma"/>
            <family val="2"/>
          </rPr>
          <t>Early maintenance costs are based on current contractor prices. Mobilization costs are not included.</t>
        </r>
      </text>
    </comment>
    <comment ref="B33" authorId="0" shapeId="0">
      <text>
        <r>
          <rPr>
            <b/>
            <sz val="9"/>
            <color indexed="81"/>
            <rFont val="Tahoma"/>
            <family val="2"/>
          </rPr>
          <t>Jarran Tindle:</t>
        </r>
        <r>
          <rPr>
            <sz val="9"/>
            <color indexed="81"/>
            <rFont val="Tahoma"/>
            <family val="2"/>
          </rPr>
          <t xml:space="preserve">
</t>
        </r>
        <r>
          <rPr>
            <sz val="14"/>
            <color indexed="81"/>
            <rFont val="Tahoma"/>
            <family val="2"/>
          </rPr>
          <t>Weed competion, animal damage, and drought stress are the main reasons that young seedlings die. Three years of consistant maintenance is often required to ensure that seedling survival rates stay within conservation program requirements.</t>
        </r>
      </text>
    </comment>
    <comment ref="C33" authorId="0" shapeId="0">
      <text>
        <r>
          <rPr>
            <b/>
            <sz val="9"/>
            <color indexed="81"/>
            <rFont val="Tahoma"/>
            <family val="2"/>
          </rPr>
          <t>Jarran Tindle:</t>
        </r>
        <r>
          <rPr>
            <sz val="9"/>
            <color indexed="81"/>
            <rFont val="Tahoma"/>
            <family val="2"/>
          </rPr>
          <t xml:space="preserve">
</t>
        </r>
        <r>
          <rPr>
            <sz val="14"/>
            <color indexed="81"/>
            <rFont val="Tahoma"/>
            <family val="2"/>
          </rPr>
          <t>Enter 0 here if you want to ignore early maintenace costs.</t>
        </r>
      </text>
    </comment>
    <comment ref="B51" authorId="0" shapeId="0">
      <text>
        <r>
          <rPr>
            <b/>
            <sz val="9"/>
            <color indexed="81"/>
            <rFont val="Tahoma"/>
            <family val="2"/>
          </rPr>
          <t>Jarran Tindle:</t>
        </r>
        <r>
          <rPr>
            <sz val="9"/>
            <color indexed="81"/>
            <rFont val="Tahoma"/>
            <family val="2"/>
          </rPr>
          <t xml:space="preserve">
</t>
        </r>
        <r>
          <rPr>
            <sz val="14"/>
            <color indexed="81"/>
            <rFont val="Tahoma"/>
            <family val="2"/>
          </rPr>
          <t>Installation costs are based on statewide averages compiled by FSA</t>
        </r>
        <r>
          <rPr>
            <sz val="9"/>
            <color indexed="81"/>
            <rFont val="Tahoma"/>
            <family val="2"/>
          </rPr>
          <t>.</t>
        </r>
      </text>
    </comment>
    <comment ref="B53" authorId="0" shapeId="0">
      <text>
        <r>
          <rPr>
            <b/>
            <sz val="9"/>
            <color indexed="81"/>
            <rFont val="Tahoma"/>
            <family val="2"/>
          </rPr>
          <t>Jarran Tindle:</t>
        </r>
        <r>
          <rPr>
            <sz val="9"/>
            <color indexed="81"/>
            <rFont val="Tahoma"/>
            <family val="2"/>
          </rPr>
          <t xml:space="preserve">
</t>
        </r>
        <r>
          <rPr>
            <sz val="14"/>
            <color indexed="81"/>
            <rFont val="Tahoma"/>
            <family val="2"/>
          </rPr>
          <t>Applies to 15% of the planting area - just a strip along the outside border. Consequently, the tree planting area is only 85% of the total project area.</t>
        </r>
      </text>
    </comment>
    <comment ref="B60" authorId="0" shapeId="0">
      <text>
        <r>
          <rPr>
            <b/>
            <sz val="9"/>
            <color indexed="81"/>
            <rFont val="Tahoma"/>
            <family val="2"/>
          </rPr>
          <t>Jarran Tindle:</t>
        </r>
        <r>
          <rPr>
            <sz val="9"/>
            <color indexed="81"/>
            <rFont val="Tahoma"/>
            <family val="2"/>
          </rPr>
          <t xml:space="preserve">
</t>
        </r>
        <r>
          <rPr>
            <sz val="14"/>
            <color indexed="81"/>
            <rFont val="Tahoma"/>
            <family val="2"/>
          </rPr>
          <t>Total Maintenance cost calculations account for a single pre-emergent herbicide application having been payed for as part of the initial installation costs.</t>
        </r>
      </text>
    </comment>
    <comment ref="D70" authorId="0" shapeId="0">
      <text>
        <r>
          <rPr>
            <b/>
            <sz val="9"/>
            <color indexed="81"/>
            <rFont val="Tahoma"/>
            <family val="2"/>
          </rPr>
          <t>Jarran Tindle:</t>
        </r>
        <r>
          <rPr>
            <sz val="9"/>
            <color indexed="81"/>
            <rFont val="Tahoma"/>
            <family val="2"/>
          </rPr>
          <t xml:space="preserve">
</t>
        </r>
        <r>
          <rPr>
            <sz val="14"/>
            <color indexed="81"/>
            <rFont val="Tahoma"/>
            <family val="2"/>
          </rPr>
          <t>This payment is designed to cover 50% of the statewide average installation costs.</t>
        </r>
      </text>
    </comment>
    <comment ref="B72" authorId="0" shapeId="0">
      <text>
        <r>
          <rPr>
            <b/>
            <sz val="9"/>
            <color indexed="81"/>
            <rFont val="Tahoma"/>
            <family val="2"/>
          </rPr>
          <t>Jarran Tindle:</t>
        </r>
        <r>
          <rPr>
            <sz val="9"/>
            <color indexed="81"/>
            <rFont val="Tahoma"/>
            <family val="2"/>
          </rPr>
          <t xml:space="preserve">
</t>
        </r>
        <r>
          <rPr>
            <sz val="14"/>
            <color indexed="81"/>
            <rFont val="Tahoma"/>
            <family val="2"/>
          </rPr>
          <t>Applies to 15% of the planting area - just a strip along the outside border. Consequently, the tree planting area is only 85% of the total project area.</t>
        </r>
      </text>
    </comment>
    <comment ref="B78" authorId="0" shapeId="0">
      <text>
        <r>
          <rPr>
            <b/>
            <sz val="9"/>
            <color indexed="81"/>
            <rFont val="Tahoma"/>
            <family val="2"/>
          </rPr>
          <t>Jarran Tindle:</t>
        </r>
        <r>
          <rPr>
            <sz val="9"/>
            <color indexed="81"/>
            <rFont val="Tahoma"/>
            <family val="2"/>
          </rPr>
          <t xml:space="preserve">
</t>
        </r>
        <r>
          <rPr>
            <sz val="14"/>
            <color indexed="81"/>
            <rFont val="Tahoma"/>
            <family val="2"/>
          </rPr>
          <t>Mid-term management will be performed in year nine of a fifteen year CRP contract.</t>
        </r>
      </text>
    </comment>
    <comment ref="B82" authorId="0" shapeId="0">
      <text>
        <r>
          <rPr>
            <b/>
            <sz val="9"/>
            <color indexed="81"/>
            <rFont val="Tahoma"/>
            <family val="2"/>
          </rPr>
          <t>Jarran Tindle:</t>
        </r>
        <r>
          <rPr>
            <sz val="9"/>
            <color indexed="81"/>
            <rFont val="Tahoma"/>
            <family val="2"/>
          </rPr>
          <t xml:space="preserve">
</t>
        </r>
        <r>
          <rPr>
            <sz val="14"/>
            <color indexed="81"/>
            <rFont val="Tahoma"/>
            <family val="2"/>
          </rPr>
          <t>This value is equal to 40% of the project installation costs.</t>
        </r>
      </text>
    </comment>
    <comment ref="B89" authorId="0" shapeId="0">
      <text>
        <r>
          <rPr>
            <b/>
            <sz val="9"/>
            <color indexed="81"/>
            <rFont val="Tahoma"/>
            <family val="2"/>
          </rPr>
          <t>Jarran Tindle:</t>
        </r>
        <r>
          <rPr>
            <sz val="9"/>
            <color indexed="81"/>
            <rFont val="Tahoma"/>
            <family val="2"/>
          </rPr>
          <t xml:space="preserve">
</t>
        </r>
        <r>
          <rPr>
            <sz val="14"/>
            <color indexed="81"/>
            <rFont val="Tahoma"/>
            <family val="2"/>
          </rPr>
          <t>Contact your county FSA office to get an appropriate soil rental rate. The $100 defalt rate is a rough average of what is offered in different counties. It includes federal and state incentives associated with this conservation practice. Rates vary from $60 to $200 per acre.</t>
        </r>
      </text>
    </comment>
    <comment ref="C96" authorId="0" shapeId="0">
      <text>
        <r>
          <rPr>
            <b/>
            <sz val="9"/>
            <color indexed="81"/>
            <rFont val="Tahoma"/>
            <family val="2"/>
          </rPr>
          <t>Jarran Tindle:</t>
        </r>
        <r>
          <rPr>
            <sz val="9"/>
            <color indexed="81"/>
            <rFont val="Tahoma"/>
            <family val="2"/>
          </rPr>
          <t xml:space="preserve">
</t>
        </r>
        <r>
          <rPr>
            <sz val="14"/>
            <color indexed="81"/>
            <rFont val="Tahoma"/>
            <family val="2"/>
          </rPr>
          <t>This payment is designed to cover 75% of the average regional cost as calculated by NRCS.</t>
        </r>
      </text>
    </comment>
    <comment ref="D96" authorId="0" shapeId="0">
      <text>
        <r>
          <rPr>
            <b/>
            <sz val="9"/>
            <color indexed="81"/>
            <rFont val="Tahoma"/>
            <family val="2"/>
          </rPr>
          <t>Jarran Tindle:</t>
        </r>
        <r>
          <rPr>
            <sz val="9"/>
            <color indexed="81"/>
            <rFont val="Tahoma"/>
            <family val="2"/>
          </rPr>
          <t xml:space="preserve">
</t>
        </r>
        <r>
          <rPr>
            <sz val="14"/>
            <color indexed="81"/>
            <rFont val="Tahoma"/>
            <family val="2"/>
          </rPr>
          <t>This payment is intended to cover 15% of the average regional cost as calculated by NRCS.</t>
        </r>
      </text>
    </comment>
    <comment ref="B98" authorId="0" shapeId="0">
      <text>
        <r>
          <rPr>
            <b/>
            <sz val="9"/>
            <color indexed="81"/>
            <rFont val="Tahoma"/>
            <family val="2"/>
          </rPr>
          <t>Jarran Tindle:</t>
        </r>
        <r>
          <rPr>
            <sz val="9"/>
            <color indexed="81"/>
            <rFont val="Tahoma"/>
            <family val="2"/>
          </rPr>
          <t xml:space="preserve">
</t>
        </r>
        <r>
          <rPr>
            <sz val="14"/>
            <color indexed="81"/>
            <rFont val="Tahoma"/>
            <family val="2"/>
          </rPr>
          <t>Applies to 15% of planting area.</t>
        </r>
      </text>
    </comment>
    <comment ref="B99" authorId="0" shapeId="0">
      <text>
        <r>
          <rPr>
            <b/>
            <sz val="9"/>
            <color indexed="81"/>
            <rFont val="Tahoma"/>
            <family val="2"/>
          </rPr>
          <t>Jarran Tindle:</t>
        </r>
        <r>
          <rPr>
            <sz val="9"/>
            <color indexed="81"/>
            <rFont val="Tahoma"/>
            <family val="2"/>
          </rPr>
          <t xml:space="preserve">
</t>
        </r>
        <r>
          <rPr>
            <sz val="14"/>
            <color indexed="81"/>
            <rFont val="Tahoma"/>
            <family val="2"/>
          </rPr>
          <t>This is applied to 85% of the project area, as 15% of the area is planted to a native grass strip.</t>
        </r>
      </text>
    </comment>
  </commentList>
</comments>
</file>

<file path=xl/sharedStrings.xml><?xml version="1.0" encoding="utf-8"?>
<sst xmlns="http://schemas.openxmlformats.org/spreadsheetml/2006/main" count="77" uniqueCount="68">
  <si>
    <t>Code</t>
  </si>
  <si>
    <t>Item</t>
  </si>
  <si>
    <t>A211</t>
  </si>
  <si>
    <t>Medium site prep. - cultivate and chemical ($/ac)</t>
  </si>
  <si>
    <t>D200</t>
  </si>
  <si>
    <t>Range and Pasture Drilling ($/ac)</t>
  </si>
  <si>
    <t>P202</t>
  </si>
  <si>
    <t>Deciduous tree bareroot ($/each)</t>
  </si>
  <si>
    <t>P307</t>
  </si>
  <si>
    <t>Planting ($/each)</t>
  </si>
  <si>
    <t>P500</t>
  </si>
  <si>
    <t>Tree tubes ($/each)</t>
  </si>
  <si>
    <t>W303</t>
  </si>
  <si>
    <t>Activity</t>
  </si>
  <si>
    <t>Filter strip, native ($/ac)</t>
  </si>
  <si>
    <t>Trees per acre</t>
  </si>
  <si>
    <t>Number of tree tubes</t>
  </si>
  <si>
    <t>Installation cost ($/ac)</t>
  </si>
  <si>
    <t>Discount rate</t>
  </si>
  <si>
    <t>Soil rental rate ($/ac/yr)</t>
  </si>
  <si>
    <t>Length of contract (yr)</t>
  </si>
  <si>
    <t>Riparian forest buffer, bare-root, machine planted ($/ac)</t>
  </si>
  <si>
    <t>CRP Payment</t>
  </si>
  <si>
    <t>One-time</t>
  </si>
  <si>
    <t>Maintenance</t>
  </si>
  <si>
    <t>Project Cost Calculation</t>
  </si>
  <si>
    <t>Rental</t>
  </si>
  <si>
    <t xml:space="preserve"> Project Cost</t>
  </si>
  <si>
    <t>F-212</t>
  </si>
  <si>
    <t>Mid-term management payment (prune) ($/ac)</t>
  </si>
  <si>
    <t>Expected maintenance period (yr)</t>
  </si>
  <si>
    <t>Expected maintenance cost ($/ac/yr)</t>
  </si>
  <si>
    <t>Present value of annual payments ($/ac)</t>
  </si>
  <si>
    <t>Mowing, three per year ($/ac/yr)</t>
  </si>
  <si>
    <t>Weed control / herbicide banding, year 2 ($/ac)</t>
  </si>
  <si>
    <t>Weed control / herbicide banding, year 1 ($/ac)</t>
  </si>
  <si>
    <t>Herbicide application, two per year ($/ac/yr)</t>
  </si>
  <si>
    <t>Buffer Width (ft)</t>
  </si>
  <si>
    <t>Buffer Length (ft)</t>
  </si>
  <si>
    <t>Total Buffer Area (ac)</t>
  </si>
  <si>
    <t>Project Scale</t>
  </si>
  <si>
    <t xml:space="preserve">This area generates the data used in the main bar graph. </t>
  </si>
  <si>
    <t>How much this buffer will cost you:</t>
  </si>
  <si>
    <t>Total ($/ac)</t>
  </si>
  <si>
    <t>Mid-term management pruning ($/ac)</t>
  </si>
  <si>
    <t>WRAPS Payment</t>
  </si>
  <si>
    <t>RCPP Payment</t>
  </si>
  <si>
    <t>Installation</t>
  </si>
  <si>
    <t>Early Maintenance</t>
  </si>
  <si>
    <t>Expected Cost</t>
  </si>
  <si>
    <t>Pre-emergent herbicide banding, year 1 ($/ac)</t>
  </si>
  <si>
    <t>Total Cost Share ($/ac)</t>
  </si>
  <si>
    <t>Project Cost</t>
  </si>
  <si>
    <t>RCPP + WRAPS Payments</t>
  </si>
  <si>
    <t>One time practice incentive ($/ac)</t>
  </si>
  <si>
    <t>One time sign-up incentive ($/ac)</t>
  </si>
  <si>
    <t>Total Incentives ($/ac)</t>
  </si>
  <si>
    <t>One-time CRP Payments</t>
  </si>
  <si>
    <t>One-time RCPP + WRAPS Payments</t>
  </si>
  <si>
    <t>Annual CRP Rental Payments</t>
  </si>
  <si>
    <t>Continous CRP Payments</t>
  </si>
  <si>
    <t>If you use Continous CRP, your expenses will be:</t>
  </si>
  <si>
    <t>If you use RCPP + WRAPS, your expenses will be:</t>
  </si>
  <si>
    <t>Total project cost</t>
  </si>
  <si>
    <t>Tree/shrub site preparation, mechanical, medium ($/ac)</t>
  </si>
  <si>
    <t>Replanting seedlings, 15% per year ($/ac/yr)</t>
  </si>
  <si>
    <t>Contractor mobilization charges have not been included in the early maintenance costs.  Expect $50 to $500 per trip.</t>
  </si>
  <si>
    <t>Herbaceous weed control, split method and event series ($/ac)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</si>
</sst>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000"/>
    <numFmt numFmtId="165" formatCode="&quot;$&quot;#,##0.00"/>
    <numFmt numFmtId="166" formatCode="&quot;$&quot;#,##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name val="Calibri"/>
      <family val="2"/>
      <scheme val="minor"/>
    </font>
    <font>
      <sz val="9"/>
      <color indexed="81"/>
      <name val="Tahoma"/>
      <family val="2"/>
    </font>
    <font>
      <b/>
      <sz val="9"/>
      <color indexed="81"/>
      <name val="Tahoma"/>
      <family val="2"/>
    </font>
    <font>
      <sz val="14"/>
      <color indexed="81"/>
      <name val="Tahoma"/>
      <family val="2"/>
    </font>
    <font>
      <sz val="12"/>
      <color theme="1"/>
      <name val="Calibri"/>
      <family val="2"/>
      <scheme val="minor"/>
    </font>
    <font>
      <b/>
      <sz val="12"/>
      <name val="Arial"/>
      <family val="2"/>
    </font>
    <font>
      <b/>
      <i/>
      <sz val="10"/>
      <color indexed="20"/>
      <name val="Arial"/>
      <family val="2"/>
    </font>
    <font>
      <sz val="10"/>
      <name val="Arial"/>
      <family val="2"/>
    </font>
    <font>
      <sz val="10"/>
      <color indexed="8"/>
      <name val="Arial"/>
      <family val="2"/>
    </font>
    <font>
      <b/>
      <sz val="10"/>
      <name val="Arial"/>
      <family val="2"/>
    </font>
    <font>
      <u/>
      <sz val="12.5"/>
      <color indexed="12"/>
      <name val="Arial"/>
      <family val="2"/>
    </font>
    <font>
      <b/>
      <sz val="10"/>
      <color indexed="20"/>
      <name val="Arial"/>
      <family val="2"/>
    </font>
    <font>
      <sz val="10"/>
      <color indexed="10"/>
      <name val="Arial"/>
      <family val="2"/>
    </font>
    <font>
      <sz val="11"/>
      <color theme="0"/>
      <name val="Calibri"/>
      <family val="2"/>
      <scheme val="minor"/>
    </font>
    <font>
      <b/>
      <sz val="18"/>
      <color theme="1"/>
      <name val="Calibri"/>
      <family val="2"/>
      <scheme val="minor"/>
    </font>
    <font>
      <b/>
      <sz val="16"/>
      <name val="Calibri"/>
      <family val="2"/>
      <scheme val="minor"/>
    </font>
    <font>
      <b/>
      <sz val="11"/>
      <name val="Calibri"/>
      <family val="2"/>
      <scheme val="minor"/>
    </font>
    <font>
      <b/>
      <sz val="12"/>
      <name val="Calibri"/>
      <family val="2"/>
      <scheme val="minor"/>
    </font>
    <font>
      <b/>
      <sz val="12"/>
      <color theme="1"/>
      <name val="Calibri"/>
      <family val="2"/>
      <scheme val="minor"/>
    </font>
    <font>
      <sz val="11"/>
      <color rgb="FF92D050"/>
      <name val="Calibri"/>
      <family val="2"/>
      <scheme val="minor"/>
    </font>
    <font>
      <b/>
      <sz val="16"/>
      <color rgb="FF92D050"/>
      <name val="Calibri"/>
      <family val="2"/>
      <scheme val="minor"/>
    </font>
  </fonts>
  <fills count="11">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
      <patternFill patternType="solid">
        <fgColor rgb="FFFF603B"/>
        <bgColor indexed="64"/>
      </patternFill>
    </fill>
    <fill>
      <patternFill patternType="solid">
        <fgColor rgb="FF00B0F0"/>
        <bgColor indexed="64"/>
      </patternFill>
    </fill>
    <fill>
      <patternFill patternType="solid">
        <fgColor theme="9" tint="0.59999389629810485"/>
        <bgColor indexed="64"/>
      </patternFill>
    </fill>
    <fill>
      <patternFill patternType="solid">
        <fgColor theme="5" tint="0.399975585192419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0" fontId="10" fillId="0" borderId="0"/>
    <xf numFmtId="0" fontId="13" fillId="0" borderId="0" applyNumberFormat="0" applyFill="0" applyBorder="0" applyAlignment="0" applyProtection="0">
      <alignment vertical="top"/>
      <protection locked="0"/>
    </xf>
  </cellStyleXfs>
  <cellXfs count="110">
    <xf numFmtId="0" fontId="0" fillId="0" borderId="0" xfId="0"/>
    <xf numFmtId="2" fontId="0" fillId="0" borderId="0" xfId="0" applyNumberFormat="1" applyFill="1" applyAlignment="1">
      <alignment horizontal="center"/>
    </xf>
    <xf numFmtId="2" fontId="0" fillId="2" borderId="0" xfId="0" applyNumberFormat="1" applyFill="1" applyAlignment="1">
      <alignment horizontal="center"/>
    </xf>
    <xf numFmtId="2" fontId="0" fillId="3" borderId="0" xfId="0" applyNumberFormat="1" applyFill="1" applyAlignment="1">
      <alignment horizontal="center"/>
    </xf>
    <xf numFmtId="2" fontId="0" fillId="4" borderId="0" xfId="0" applyNumberFormat="1" applyFill="1" applyAlignment="1">
      <alignment horizontal="center"/>
    </xf>
    <xf numFmtId="2" fontId="2" fillId="2" borderId="0" xfId="0" applyNumberFormat="1" applyFont="1" applyFill="1" applyAlignment="1">
      <alignment horizontal="center"/>
    </xf>
    <xf numFmtId="2" fontId="0" fillId="0" borderId="0" xfId="0" applyNumberFormat="1" applyAlignment="1">
      <alignment horizontal="center"/>
    </xf>
    <xf numFmtId="2" fontId="2" fillId="3" borderId="0" xfId="0" applyNumberFormat="1" applyFont="1" applyFill="1" applyAlignment="1">
      <alignment horizontal="center"/>
    </xf>
    <xf numFmtId="2" fontId="2" fillId="4" borderId="0" xfId="0" applyNumberFormat="1" applyFont="1" applyFill="1" applyAlignment="1">
      <alignment horizontal="center"/>
    </xf>
    <xf numFmtId="1" fontId="0" fillId="3" borderId="0" xfId="0" applyNumberFormat="1" applyFill="1" applyAlignment="1">
      <alignment horizontal="center"/>
    </xf>
    <xf numFmtId="1" fontId="0" fillId="0" borderId="0" xfId="0" applyNumberFormat="1" applyAlignment="1">
      <alignment horizontal="center"/>
    </xf>
    <xf numFmtId="1" fontId="0" fillId="0" borderId="0" xfId="0" applyNumberFormat="1" applyFill="1" applyAlignment="1">
      <alignment horizontal="center"/>
    </xf>
    <xf numFmtId="1" fontId="0" fillId="2" borderId="1" xfId="0" applyNumberFormat="1" applyFill="1" applyBorder="1" applyAlignment="1">
      <alignment horizontal="center"/>
    </xf>
    <xf numFmtId="1" fontId="0" fillId="2" borderId="0" xfId="0" applyNumberFormat="1" applyFill="1" applyAlignment="1">
      <alignment horizontal="center"/>
    </xf>
    <xf numFmtId="1" fontId="2" fillId="3" borderId="0" xfId="0" applyNumberFormat="1" applyFont="1" applyFill="1" applyAlignment="1">
      <alignment horizontal="center"/>
    </xf>
    <xf numFmtId="1" fontId="2" fillId="2" borderId="0" xfId="0" applyNumberFormat="1" applyFont="1" applyFill="1" applyAlignment="1">
      <alignment horizontal="center"/>
    </xf>
    <xf numFmtId="2" fontId="0" fillId="0" borderId="0" xfId="0" applyNumberFormat="1" applyFill="1" applyBorder="1" applyAlignment="1">
      <alignment horizontal="center"/>
    </xf>
    <xf numFmtId="1" fontId="0" fillId="0" borderId="0" xfId="0" applyNumberFormat="1" applyFill="1" applyBorder="1" applyAlignment="1">
      <alignment horizontal="center"/>
    </xf>
    <xf numFmtId="2" fontId="2" fillId="0" borderId="0" xfId="0" applyNumberFormat="1" applyFont="1" applyFill="1" applyBorder="1" applyAlignment="1">
      <alignment horizontal="center"/>
    </xf>
    <xf numFmtId="1" fontId="2" fillId="0" borderId="0" xfId="0" applyNumberFormat="1" applyFont="1" applyFill="1" applyBorder="1" applyAlignment="1">
      <alignment horizontal="center"/>
    </xf>
    <xf numFmtId="1" fontId="0" fillId="4" borderId="0" xfId="0" applyNumberFormat="1" applyFill="1" applyAlignment="1">
      <alignment horizontal="center"/>
    </xf>
    <xf numFmtId="1" fontId="2" fillId="4" borderId="0" xfId="0" applyNumberFormat="1" applyFont="1" applyFill="1" applyAlignment="1">
      <alignment horizontal="center"/>
    </xf>
    <xf numFmtId="2" fontId="1" fillId="4" borderId="0" xfId="0" applyNumberFormat="1" applyFont="1" applyFill="1" applyAlignment="1">
      <alignment horizontal="center"/>
    </xf>
    <xf numFmtId="2" fontId="2" fillId="5" borderId="0" xfId="0" applyNumberFormat="1" applyFont="1" applyFill="1" applyBorder="1" applyAlignment="1">
      <alignment horizontal="center"/>
    </xf>
    <xf numFmtId="1" fontId="2" fillId="5" borderId="0" xfId="0" applyNumberFormat="1" applyFont="1" applyFill="1" applyBorder="1" applyAlignment="1">
      <alignment horizontal="center"/>
    </xf>
    <xf numFmtId="2" fontId="0" fillId="0" borderId="0" xfId="0" applyNumberFormat="1" applyBorder="1" applyAlignment="1">
      <alignment horizontal="center"/>
    </xf>
    <xf numFmtId="2" fontId="1"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0" fontId="0" fillId="0" borderId="0" xfId="0"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12" fillId="0" borderId="0" xfId="2" applyFont="1" applyFill="1" applyBorder="1" applyAlignment="1" applyProtection="1"/>
    <xf numFmtId="0" fontId="12" fillId="0" borderId="0" xfId="0" applyFont="1" applyFill="1" applyBorder="1" applyAlignment="1" applyProtection="1"/>
    <xf numFmtId="0" fontId="0" fillId="0" borderId="0" xfId="0" applyFill="1" applyBorder="1" applyAlignment="1" applyProtection="1"/>
    <xf numFmtId="0" fontId="10" fillId="0" borderId="0" xfId="0" applyFont="1" applyFill="1" applyBorder="1" applyAlignment="1" applyProtection="1">
      <alignment wrapText="1"/>
    </xf>
    <xf numFmtId="165" fontId="0" fillId="0" borderId="0" xfId="0" applyNumberFormat="1" applyBorder="1" applyAlignment="1">
      <alignment horizontal="center"/>
    </xf>
    <xf numFmtId="0" fontId="12" fillId="0" borderId="0" xfId="0" applyFont="1" applyFill="1" applyBorder="1" applyAlignment="1" applyProtection="1">
      <alignment horizontal="left"/>
    </xf>
    <xf numFmtId="165" fontId="11" fillId="0" borderId="0" xfId="0" applyNumberFormat="1" applyFont="1" applyFill="1" applyBorder="1" applyAlignment="1" applyProtection="1">
      <alignment horizontal="center"/>
    </xf>
    <xf numFmtId="0" fontId="8" fillId="0" borderId="0" xfId="0" applyFont="1" applyBorder="1" applyProtection="1"/>
    <xf numFmtId="0" fontId="0" fillId="0" borderId="0" xfId="0" applyBorder="1" applyProtection="1"/>
    <xf numFmtId="0" fontId="9" fillId="0" borderId="0" xfId="0" applyFont="1" applyFill="1" applyBorder="1" applyAlignment="1" applyProtection="1">
      <alignment horizontal="center" wrapText="1"/>
    </xf>
    <xf numFmtId="0" fontId="11" fillId="0" borderId="0" xfId="1" applyFont="1" applyFill="1" applyBorder="1" applyAlignment="1" applyProtection="1"/>
    <xf numFmtId="1" fontId="1" fillId="3" borderId="0" xfId="0" applyNumberFormat="1" applyFont="1" applyFill="1" applyAlignment="1">
      <alignment horizontal="center"/>
    </xf>
    <xf numFmtId="2" fontId="1" fillId="3" borderId="0" xfId="0" applyNumberFormat="1" applyFont="1" applyFill="1" applyAlignment="1">
      <alignment horizontal="center"/>
    </xf>
    <xf numFmtId="1" fontId="1" fillId="2" borderId="0" xfId="0" applyNumberFormat="1" applyFont="1" applyFill="1" applyAlignment="1">
      <alignment horizontal="center"/>
    </xf>
    <xf numFmtId="2" fontId="1" fillId="2" borderId="0" xfId="0" applyNumberFormat="1" applyFont="1" applyFill="1" applyAlignment="1">
      <alignment horizontal="center"/>
    </xf>
    <xf numFmtId="0" fontId="10" fillId="0" borderId="0" xfId="0" applyFont="1" applyFill="1" applyBorder="1" applyAlignment="1" applyProtection="1">
      <alignment wrapText="1"/>
    </xf>
    <xf numFmtId="0" fontId="0" fillId="0" borderId="0" xfId="0" applyFill="1" applyBorder="1" applyAlignment="1" applyProtection="1">
      <alignment wrapText="1"/>
    </xf>
    <xf numFmtId="0" fontId="14" fillId="0" borderId="0" xfId="0" applyFont="1" applyFill="1" applyBorder="1" applyAlignment="1" applyProtection="1">
      <alignment horizontal="center" wrapText="1"/>
    </xf>
    <xf numFmtId="0" fontId="15" fillId="0" borderId="0" xfId="0" applyFont="1" applyFill="1" applyBorder="1" applyAlignment="1" applyProtection="1">
      <alignment vertical="top" wrapText="1"/>
    </xf>
    <xf numFmtId="1" fontId="0" fillId="4" borderId="0" xfId="0" applyNumberFormat="1" applyFont="1" applyFill="1" applyBorder="1" applyAlignment="1">
      <alignment horizontal="center"/>
    </xf>
    <xf numFmtId="2" fontId="0" fillId="4" borderId="0" xfId="0" applyNumberFormat="1" applyFill="1" applyBorder="1" applyAlignment="1">
      <alignment horizontal="center"/>
    </xf>
    <xf numFmtId="164" fontId="0" fillId="0" borderId="0" xfId="0" applyNumberFormat="1" applyFill="1" applyAlignment="1">
      <alignment horizontal="center"/>
    </xf>
    <xf numFmtId="2" fontId="7" fillId="0" borderId="0" xfId="0" applyNumberFormat="1" applyFont="1" applyFill="1" applyBorder="1" applyAlignment="1">
      <alignment horizontal="left" wrapText="1"/>
    </xf>
    <xf numFmtId="2" fontId="0" fillId="0" borderId="6" xfId="0" applyNumberFormat="1" applyBorder="1" applyAlignment="1">
      <alignment horizontal="center"/>
    </xf>
    <xf numFmtId="2" fontId="0" fillId="0" borderId="7" xfId="0" applyNumberFormat="1" applyBorder="1" applyAlignment="1">
      <alignment horizontal="center"/>
    </xf>
    <xf numFmtId="2" fontId="2" fillId="9" borderId="8" xfId="0" applyNumberFormat="1" applyFont="1" applyFill="1" applyBorder="1" applyAlignment="1">
      <alignment horizontal="center" vertical="center"/>
    </xf>
    <xf numFmtId="2" fontId="2" fillId="9" borderId="9" xfId="0" applyNumberFormat="1" applyFont="1" applyFill="1" applyBorder="1" applyAlignment="1">
      <alignment horizontal="center"/>
    </xf>
    <xf numFmtId="2" fontId="0" fillId="9" borderId="6" xfId="0" applyNumberFormat="1" applyFont="1" applyFill="1" applyBorder="1" applyAlignment="1">
      <alignment horizontal="center"/>
    </xf>
    <xf numFmtId="2" fontId="0" fillId="9" borderId="6" xfId="0" applyNumberFormat="1" applyFont="1" applyFill="1" applyBorder="1" applyAlignment="1">
      <alignment horizontal="center" vertical="center"/>
    </xf>
    <xf numFmtId="1" fontId="0" fillId="9" borderId="7" xfId="0" applyNumberFormat="1" applyFont="1" applyFill="1" applyBorder="1" applyAlignment="1">
      <alignment horizontal="center"/>
    </xf>
    <xf numFmtId="1" fontId="3" fillId="9" borderId="6" xfId="0" applyNumberFormat="1" applyFont="1" applyFill="1" applyBorder="1" applyAlignment="1">
      <alignment horizontal="center"/>
    </xf>
    <xf numFmtId="2" fontId="0" fillId="9" borderId="6" xfId="0" applyNumberFormat="1" applyFill="1" applyBorder="1" applyAlignment="1">
      <alignment horizontal="center"/>
    </xf>
    <xf numFmtId="2" fontId="0" fillId="9" borderId="7" xfId="0" applyNumberFormat="1" applyFill="1" applyBorder="1" applyAlignment="1">
      <alignment horizontal="center"/>
    </xf>
    <xf numFmtId="2" fontId="2" fillId="9" borderId="6" xfId="0" applyNumberFormat="1" applyFont="1" applyFill="1" applyBorder="1" applyAlignment="1">
      <alignment horizontal="center"/>
    </xf>
    <xf numFmtId="1" fontId="2" fillId="9" borderId="7" xfId="0" applyNumberFormat="1" applyFont="1" applyFill="1" applyBorder="1" applyAlignment="1">
      <alignment horizontal="center"/>
    </xf>
    <xf numFmtId="2" fontId="2" fillId="9" borderId="4" xfId="0" applyNumberFormat="1" applyFont="1" applyFill="1" applyBorder="1" applyAlignment="1">
      <alignment horizontal="center"/>
    </xf>
    <xf numFmtId="2" fontId="0" fillId="9" borderId="5" xfId="0" applyNumberFormat="1" applyFill="1" applyBorder="1" applyAlignment="1">
      <alignment horizontal="center"/>
    </xf>
    <xf numFmtId="2" fontId="2" fillId="4" borderId="6" xfId="0" applyNumberFormat="1" applyFont="1" applyFill="1" applyBorder="1" applyAlignment="1">
      <alignment horizontal="center"/>
    </xf>
    <xf numFmtId="2" fontId="2" fillId="8" borderId="8" xfId="0" applyNumberFormat="1" applyFont="1" applyFill="1" applyBorder="1" applyAlignment="1">
      <alignment horizontal="center"/>
    </xf>
    <xf numFmtId="2" fontId="2" fillId="3" borderId="0" xfId="0" applyNumberFormat="1" applyFont="1" applyFill="1" applyBorder="1" applyAlignment="1">
      <alignment horizontal="center"/>
    </xf>
    <xf numFmtId="2" fontId="2" fillId="2" borderId="0" xfId="0" applyNumberFormat="1" applyFont="1" applyFill="1" applyBorder="1" applyAlignment="1">
      <alignment horizontal="center"/>
    </xf>
    <xf numFmtId="9" fontId="0" fillId="9" borderId="10" xfId="0" applyNumberFormat="1" applyFill="1" applyBorder="1" applyAlignment="1">
      <alignment horizontal="center"/>
    </xf>
    <xf numFmtId="2" fontId="0" fillId="3" borderId="0" xfId="0" applyNumberFormat="1" applyFill="1" applyAlignment="1" applyProtection="1">
      <alignment horizontal="center"/>
      <protection locked="0" hidden="1"/>
    </xf>
    <xf numFmtId="2" fontId="2" fillId="3" borderId="0" xfId="0" applyNumberFormat="1" applyFont="1" applyFill="1" applyAlignment="1" applyProtection="1">
      <alignment horizontal="center"/>
      <protection locked="0" hidden="1"/>
    </xf>
    <xf numFmtId="1" fontId="0" fillId="6" borderId="2" xfId="0" applyNumberFormat="1" applyFill="1" applyBorder="1" applyAlignment="1" applyProtection="1">
      <alignment horizontal="center"/>
      <protection locked="0"/>
    </xf>
    <xf numFmtId="2" fontId="0" fillId="6" borderId="2" xfId="0" applyNumberFormat="1" applyFill="1" applyBorder="1" applyAlignment="1" applyProtection="1">
      <alignment horizontal="center"/>
      <protection locked="0"/>
    </xf>
    <xf numFmtId="1" fontId="0" fillId="6" borderId="2" xfId="0" applyNumberFormat="1" applyFont="1" applyFill="1" applyBorder="1" applyAlignment="1" applyProtection="1">
      <alignment horizontal="center"/>
      <protection locked="0"/>
    </xf>
    <xf numFmtId="2" fontId="16" fillId="5" borderId="0" xfId="0" applyNumberFormat="1" applyFont="1" applyFill="1" applyAlignment="1">
      <alignment horizontal="left"/>
    </xf>
    <xf numFmtId="2" fontId="16" fillId="5" borderId="0" xfId="0" applyNumberFormat="1" applyFont="1" applyFill="1" applyAlignment="1">
      <alignment horizontal="center"/>
    </xf>
    <xf numFmtId="2" fontId="3" fillId="0" borderId="0" xfId="0" applyNumberFormat="1" applyFont="1" applyAlignment="1">
      <alignment horizontal="center"/>
    </xf>
    <xf numFmtId="2" fontId="3" fillId="0" borderId="0" xfId="0" applyNumberFormat="1" applyFont="1" applyFill="1" applyAlignment="1">
      <alignment horizontal="center"/>
    </xf>
    <xf numFmtId="2" fontId="18" fillId="0" borderId="0" xfId="0" applyNumberFormat="1" applyFont="1" applyFill="1" applyAlignment="1">
      <alignment horizontal="center"/>
    </xf>
    <xf numFmtId="1" fontId="18" fillId="0" borderId="0" xfId="0" applyNumberFormat="1" applyFont="1" applyFill="1" applyAlignment="1">
      <alignment horizontal="center"/>
    </xf>
    <xf numFmtId="2" fontId="16" fillId="0" borderId="0" xfId="0" applyNumberFormat="1" applyFont="1" applyFill="1" applyAlignment="1">
      <alignment horizontal="center"/>
    </xf>
    <xf numFmtId="0" fontId="16" fillId="0" borderId="0" xfId="0" applyFont="1" applyFill="1" applyAlignment="1">
      <alignment horizontal="center" vertical="center"/>
    </xf>
    <xf numFmtId="166" fontId="2" fillId="9" borderId="7" xfId="0" applyNumberFormat="1" applyFont="1" applyFill="1" applyBorder="1" applyAlignment="1">
      <alignment horizontal="center"/>
    </xf>
    <xf numFmtId="166" fontId="2" fillId="4" borderId="7" xfId="0" applyNumberFormat="1" applyFont="1" applyFill="1" applyBorder="1" applyAlignment="1">
      <alignment horizontal="center"/>
    </xf>
    <xf numFmtId="166" fontId="2" fillId="8" borderId="9" xfId="0" applyNumberFormat="1" applyFont="1" applyFill="1" applyBorder="1" applyAlignment="1">
      <alignment horizontal="center"/>
    </xf>
    <xf numFmtId="1" fontId="3" fillId="9" borderId="7" xfId="0" applyNumberFormat="1" applyFont="1" applyFill="1" applyBorder="1" applyAlignment="1" applyProtection="1">
      <alignment horizontal="center"/>
    </xf>
    <xf numFmtId="1" fontId="3" fillId="6" borderId="2" xfId="0" applyNumberFormat="1" applyFont="1" applyFill="1" applyBorder="1" applyAlignment="1" applyProtection="1">
      <alignment horizontal="center"/>
      <protection locked="0"/>
    </xf>
    <xf numFmtId="2" fontId="3" fillId="7" borderId="0" xfId="0" applyNumberFormat="1" applyFont="1" applyFill="1" applyAlignment="1">
      <alignment horizontal="center"/>
    </xf>
    <xf numFmtId="2" fontId="19" fillId="7" borderId="0" xfId="0" applyNumberFormat="1" applyFont="1" applyFill="1" applyAlignment="1">
      <alignment horizontal="center"/>
    </xf>
    <xf numFmtId="2" fontId="18" fillId="7" borderId="0" xfId="0" applyNumberFormat="1" applyFont="1" applyFill="1" applyAlignment="1">
      <alignment horizontal="center"/>
    </xf>
    <xf numFmtId="1" fontId="18" fillId="7" borderId="0" xfId="0" applyNumberFormat="1" applyFont="1" applyFill="1" applyAlignment="1">
      <alignment horizontal="center"/>
    </xf>
    <xf numFmtId="2" fontId="19" fillId="3" borderId="0" xfId="0" applyNumberFormat="1" applyFont="1" applyFill="1" applyAlignment="1" applyProtection="1">
      <alignment horizontal="center"/>
      <protection locked="0" hidden="1"/>
    </xf>
    <xf numFmtId="2" fontId="2" fillId="4" borderId="1" xfId="0" applyNumberFormat="1" applyFont="1" applyFill="1" applyBorder="1" applyAlignment="1">
      <alignment horizontal="center"/>
    </xf>
    <xf numFmtId="2" fontId="2" fillId="2" borderId="1" xfId="0" applyNumberFormat="1" applyFont="1" applyFill="1" applyBorder="1" applyAlignment="1">
      <alignment horizontal="center"/>
    </xf>
    <xf numFmtId="2" fontId="17" fillId="9" borderId="8" xfId="0" applyNumberFormat="1" applyFont="1" applyFill="1" applyBorder="1" applyAlignment="1">
      <alignment horizontal="center"/>
    </xf>
    <xf numFmtId="0" fontId="17" fillId="9" borderId="9" xfId="0" applyFont="1" applyFill="1" applyBorder="1" applyAlignment="1">
      <alignment horizontal="center"/>
    </xf>
    <xf numFmtId="2" fontId="18" fillId="7" borderId="1" xfId="0" applyNumberFormat="1" applyFont="1" applyFill="1" applyBorder="1" applyAlignment="1">
      <alignment horizontal="center"/>
    </xf>
    <xf numFmtId="0" fontId="18" fillId="7" borderId="1" xfId="0" applyFont="1" applyFill="1" applyBorder="1" applyAlignment="1">
      <alignment horizontal="center"/>
    </xf>
    <xf numFmtId="2" fontId="19" fillId="7" borderId="3" xfId="0" applyNumberFormat="1" applyFont="1" applyFill="1" applyBorder="1" applyAlignment="1">
      <alignment horizontal="center"/>
    </xf>
    <xf numFmtId="0" fontId="19" fillId="7" borderId="3" xfId="0" applyFont="1" applyFill="1" applyBorder="1" applyAlignment="1">
      <alignment horizontal="center"/>
    </xf>
    <xf numFmtId="0" fontId="3" fillId="7" borderId="3" xfId="0" applyFont="1" applyFill="1" applyBorder="1" applyAlignment="1">
      <alignment horizontal="center"/>
    </xf>
    <xf numFmtId="2" fontId="2" fillId="3" borderId="1" xfId="0" applyNumberFormat="1" applyFont="1" applyFill="1" applyBorder="1" applyAlignment="1">
      <alignment horizontal="center"/>
    </xf>
    <xf numFmtId="2" fontId="20" fillId="10" borderId="0" xfId="0" applyNumberFormat="1" applyFont="1" applyFill="1" applyAlignment="1">
      <alignment horizontal="center"/>
    </xf>
    <xf numFmtId="0" fontId="21" fillId="10" borderId="0" xfId="0" applyFont="1" applyFill="1" applyAlignment="1">
      <alignment horizontal="center"/>
    </xf>
    <xf numFmtId="2" fontId="22" fillId="3" borderId="0" xfId="0" applyNumberFormat="1" applyFont="1" applyFill="1" applyAlignment="1" applyProtection="1">
      <alignment horizontal="center"/>
      <protection locked="0" hidden="1"/>
    </xf>
    <xf numFmtId="2" fontId="23" fillId="3" borderId="0" xfId="0" applyNumberFormat="1" applyFont="1" applyFill="1" applyBorder="1" applyAlignment="1">
      <alignment horizontal="center"/>
    </xf>
  </cellXfs>
  <cellStyles count="3">
    <cellStyle name="Hyperlink" xfId="2" builtinId="8"/>
    <cellStyle name="Normal" xfId="0" builtinId="0"/>
    <cellStyle name="Normal 2" xfId="1"/>
  </cellStyles>
  <dxfs count="0"/>
  <tableStyles count="0" defaultTableStyle="TableStyleMedium2" defaultPivotStyle="PivotStyleLight16"/>
  <colors>
    <mruColors>
      <color rgb="FFF25232"/>
      <color rgb="FFFF603B"/>
      <color rgb="FFFF8265"/>
      <color rgb="FF3DF39C"/>
      <color rgb="FFFF3300"/>
      <color rgb="FFF20ED1"/>
      <color rgb="FF5DD5FF"/>
      <color rgb="FFFF93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4000" b="0" i="0" baseline="0">
                <a:effectLst/>
              </a:rPr>
              <a:t>Planting a Forest Buffer</a:t>
            </a:r>
            <a:endParaRPr lang="en-US" sz="2400" b="0" i="0" baseline="0">
              <a:effectLst/>
            </a:endParaRPr>
          </a:p>
          <a:p>
            <a:pPr>
              <a:defRPr/>
            </a:pPr>
            <a:r>
              <a:rPr lang="en-US" sz="2400" b="0" i="0" baseline="0">
                <a:effectLst/>
              </a:rPr>
              <a:t>Project Cost vs. Program Payments</a:t>
            </a:r>
            <a:endParaRPr lang="en-US" sz="2400">
              <a:effectLst/>
            </a:endParaRPr>
          </a:p>
        </c:rich>
      </c:tx>
      <c:layout>
        <c:manualLayout>
          <c:xMode val="edge"/>
          <c:yMode val="edge"/>
          <c:x val="0.15019310086239221"/>
          <c:y val="4.09513123665428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0957740956936413"/>
          <c:y val="0.20272638563264428"/>
          <c:w val="0.71255843019622533"/>
          <c:h val="0.5940485564304463"/>
        </c:manualLayout>
      </c:layout>
      <c:barChart>
        <c:barDir val="col"/>
        <c:grouping val="stacked"/>
        <c:varyColors val="0"/>
        <c:ser>
          <c:idx val="0"/>
          <c:order val="0"/>
          <c:tx>
            <c:strRef>
              <c:f>Sheet1!$F$88</c:f>
              <c:strCache>
                <c:ptCount val="1"/>
                <c:pt idx="0">
                  <c:v>One-time</c:v>
                </c:pt>
              </c:strCache>
            </c:strRef>
          </c:tx>
          <c:spPr>
            <a:solidFill>
              <a:schemeClr val="accent1"/>
            </a:solidFill>
            <a:ln>
              <a:noFill/>
            </a:ln>
            <a:effectLst/>
          </c:spPr>
          <c:invertIfNegative val="0"/>
          <c:dPt>
            <c:idx val="0"/>
            <c:invertIfNegative val="0"/>
            <c:bubble3D val="0"/>
            <c:spPr>
              <a:solidFill>
                <a:srgbClr val="92D050"/>
              </a:solidFill>
              <a:ln>
                <a:noFill/>
              </a:ln>
              <a:effectLst/>
            </c:spPr>
          </c:dPt>
          <c:dLbls>
            <c:dLbl>
              <c:idx val="0"/>
              <c:layout/>
              <c:tx>
                <c:rich>
                  <a:bodyPr/>
                  <a:lstStyle/>
                  <a:p>
                    <a:fld id="{3740F5E3-2833-4ABF-8BA6-0B37B9C04305}" type="SERIESNAME">
                      <a:rPr lang="en-US">
                        <a:solidFill>
                          <a:schemeClr val="bg1"/>
                        </a:solidFill>
                      </a:rPr>
                      <a:pPr/>
                      <a:t>[SERIES NAME]</a:t>
                    </a:fld>
                    <a:endParaRPr lang="en-US"/>
                  </a:p>
                </c:rich>
              </c:tx>
              <c:dLblPos val="inBase"/>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fld id="{3123AEFB-B841-485E-86DC-6ED69B3B7DD5}" type="SERIESNAME">
                      <a:rPr lang="en-US">
                        <a:solidFill>
                          <a:schemeClr val="bg1"/>
                        </a:solidFill>
                      </a:rPr>
                      <a:pPr/>
                      <a:t>[SERIES NAME]</a:t>
                    </a:fld>
                    <a:endParaRPr lang="en-US"/>
                  </a:p>
                </c:rich>
              </c:tx>
              <c:dLblPos val="inBase"/>
              <c:showLegendKey val="0"/>
              <c:showVal val="0"/>
              <c:showCatName val="1"/>
              <c:showSerName val="0"/>
              <c:showPercent val="0"/>
              <c:showBubbleSize val="0"/>
              <c:extLst>
                <c:ext xmlns:c15="http://schemas.microsoft.com/office/drawing/2012/chart" uri="{CE6537A1-D6FC-4f65-9D91-7224C49458BB}">
                  <c15:layout/>
                  <c15:dlblFieldTable/>
                  <c15:showDataLabelsRange val="0"/>
                </c:ext>
              </c:extLst>
            </c:dLbl>
            <c:numFmt formatCode="&quot;$&quot;#,##0.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Sheet1!$G$87:$H$87</c:f>
              <c:strCache>
                <c:ptCount val="2"/>
                <c:pt idx="0">
                  <c:v>Continous CRP Payments</c:v>
                </c:pt>
                <c:pt idx="1">
                  <c:v>RCPP + WRAPS Payments</c:v>
                </c:pt>
              </c:strCache>
            </c:strRef>
          </c:cat>
          <c:val>
            <c:numRef>
              <c:f>Sheet1!$G$88:$H$88</c:f>
              <c:numCache>
                <c:formatCode>0.00</c:formatCode>
                <c:ptCount val="2"/>
                <c:pt idx="0">
                  <c:v>2018.4482801690574</c:v>
                </c:pt>
                <c:pt idx="1">
                  <c:v>1506.6641999999999</c:v>
                </c:pt>
              </c:numCache>
            </c:numRef>
          </c:val>
        </c:ser>
        <c:ser>
          <c:idx val="1"/>
          <c:order val="1"/>
          <c:tx>
            <c:strRef>
              <c:f>Sheet1!$F$89</c:f>
              <c:strCache>
                <c:ptCount val="1"/>
                <c:pt idx="0">
                  <c:v>Rental</c:v>
                </c:pt>
              </c:strCache>
            </c:strRef>
          </c:tx>
          <c:spPr>
            <a:solidFill>
              <a:srgbClr val="00B050"/>
            </a:solidFill>
            <a:ln>
              <a:noFill/>
            </a:ln>
            <a:effectLst/>
          </c:spPr>
          <c:invertIfNegative val="0"/>
          <c:dLbls>
            <c:dLbl>
              <c:idx val="0"/>
              <c:layout/>
              <c:tx>
                <c:rich>
                  <a:bodyPr/>
                  <a:lstStyle/>
                  <a:p>
                    <a:fld id="{9BA0428A-D5AD-41D7-B68D-FE2B029752C2}" type="SERIESNAME">
                      <a:rPr lang="en-US">
                        <a:solidFill>
                          <a:schemeClr val="bg1"/>
                        </a:solidFill>
                      </a:rPr>
                      <a:pPr/>
                      <a:t>[SERIES NAME]</a:t>
                    </a:fld>
                    <a:endParaRPr lang="en-US"/>
                  </a:p>
                </c:rich>
              </c:tx>
              <c:dLblPos val="inBase"/>
              <c:showLegendKey val="0"/>
              <c:showVal val="0"/>
              <c:showCatName val="0"/>
              <c:showSerName val="1"/>
              <c:showPercent val="0"/>
              <c:showBubbleSize val="0"/>
              <c:extLst>
                <c:ext xmlns:c15="http://schemas.microsoft.com/office/drawing/2012/chart" uri="{CE6537A1-D6FC-4f65-9D91-7224C49458BB}">
                  <c15:layout/>
                  <c15:dlblFieldTable/>
                  <c15:showDataLabelsRange val="0"/>
                </c:ext>
              </c:extLst>
            </c:dLbl>
            <c:dLbl>
              <c:idx val="1"/>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Sheet1!$G$87:$H$87</c:f>
              <c:strCache>
                <c:ptCount val="2"/>
                <c:pt idx="0">
                  <c:v>Continous CRP Payments</c:v>
                </c:pt>
                <c:pt idx="1">
                  <c:v>RCPP + WRAPS Payments</c:v>
                </c:pt>
              </c:strCache>
            </c:strRef>
          </c:cat>
          <c:val>
            <c:numRef>
              <c:f>Sheet1!$G$89:$H$89</c:f>
              <c:numCache>
                <c:formatCode>0.00</c:formatCode>
                <c:ptCount val="2"/>
                <c:pt idx="0">
                  <c:v>1037.9658038180596</c:v>
                </c:pt>
                <c:pt idx="1">
                  <c:v>0</c:v>
                </c:pt>
              </c:numCache>
            </c:numRef>
          </c:val>
        </c:ser>
        <c:ser>
          <c:idx val="2"/>
          <c:order val="2"/>
          <c:tx>
            <c:strRef>
              <c:f>Sheet1!$F$90</c:f>
              <c:strCache>
                <c:ptCount val="1"/>
                <c:pt idx="0">
                  <c:v>Maintenance</c:v>
                </c:pt>
              </c:strCache>
            </c:strRef>
          </c:tx>
          <c:spPr>
            <a:solidFill>
              <a:srgbClr val="0070C0"/>
            </a:solidFill>
            <a:ln>
              <a:noFill/>
            </a:ln>
            <a:effectLst/>
          </c:spPr>
          <c:invertIfNegative val="0"/>
          <c:dLbls>
            <c:delete val="1"/>
          </c:dLbls>
          <c:cat>
            <c:strRef>
              <c:f>Sheet1!$G$87:$H$87</c:f>
              <c:strCache>
                <c:ptCount val="2"/>
                <c:pt idx="0">
                  <c:v>Continous CRP Payments</c:v>
                </c:pt>
                <c:pt idx="1">
                  <c:v>RCPP + WRAPS Payments</c:v>
                </c:pt>
              </c:strCache>
            </c:strRef>
          </c:cat>
          <c:val>
            <c:numRef>
              <c:f>Sheet1!$G$90:$H$90</c:f>
              <c:numCache>
                <c:formatCode>0.00</c:formatCode>
                <c:ptCount val="2"/>
                <c:pt idx="0">
                  <c:v>0</c:v>
                </c:pt>
                <c:pt idx="1">
                  <c:v>0</c:v>
                </c:pt>
              </c:numCache>
            </c:numRef>
          </c:val>
        </c:ser>
        <c:dLbls>
          <c:showLegendKey val="0"/>
          <c:showVal val="1"/>
          <c:showCatName val="0"/>
          <c:showSerName val="0"/>
          <c:showPercent val="0"/>
          <c:showBubbleSize val="0"/>
        </c:dLbls>
        <c:gapWidth val="52"/>
        <c:overlap val="100"/>
        <c:axId val="151194080"/>
        <c:axId val="151357936"/>
      </c:barChart>
      <c:lineChart>
        <c:grouping val="standard"/>
        <c:varyColors val="0"/>
        <c:ser>
          <c:idx val="3"/>
          <c:order val="3"/>
          <c:tx>
            <c:strRef>
              <c:f>Sheet1!$F$91</c:f>
              <c:strCache>
                <c:ptCount val="1"/>
                <c:pt idx="0">
                  <c:v> Project Cost</c:v>
                </c:pt>
              </c:strCache>
            </c:strRef>
          </c:tx>
          <c:spPr>
            <a:ln w="76200" cap="rnd">
              <a:solidFill>
                <a:srgbClr val="FF0000"/>
              </a:solidFill>
              <a:round/>
            </a:ln>
            <a:effectLst/>
          </c:spPr>
          <c:marker>
            <c:symbol val="none"/>
          </c:marker>
          <c:cat>
            <c:strRef>
              <c:f>Sheet1!$G$87:$H$87</c:f>
              <c:strCache>
                <c:ptCount val="2"/>
                <c:pt idx="0">
                  <c:v>Continous CRP Payments</c:v>
                </c:pt>
                <c:pt idx="1">
                  <c:v>RCPP + WRAPS Payments</c:v>
                </c:pt>
              </c:strCache>
            </c:strRef>
          </c:cat>
          <c:val>
            <c:numRef>
              <c:f>Sheet1!$G$91:$H$91</c:f>
              <c:numCache>
                <c:formatCode>0.00</c:formatCode>
                <c:ptCount val="2"/>
                <c:pt idx="0">
                  <c:v>4334.4815603381139</c:v>
                </c:pt>
                <c:pt idx="1">
                  <c:v>4334.4815603381139</c:v>
                </c:pt>
              </c:numCache>
            </c:numRef>
          </c:val>
          <c:smooth val="0"/>
        </c:ser>
        <c:dLbls>
          <c:showLegendKey val="0"/>
          <c:showVal val="0"/>
          <c:showCatName val="0"/>
          <c:showSerName val="0"/>
          <c:showPercent val="0"/>
          <c:showBubbleSize val="0"/>
        </c:dLbls>
        <c:marker val="1"/>
        <c:smooth val="0"/>
        <c:axId val="151194080"/>
        <c:axId val="151357936"/>
      </c:lineChart>
      <c:catAx>
        <c:axId val="151194080"/>
        <c:scaling>
          <c:orientation val="minMax"/>
        </c:scaling>
        <c:delete val="0"/>
        <c:axPos val="b"/>
        <c:numFmt formatCode="General" sourceLinked="1"/>
        <c:majorTickMark val="none"/>
        <c:minorTickMark val="none"/>
        <c:tickLblPos val="nextTo"/>
        <c:spPr>
          <a:noFill/>
          <a:ln w="0" cap="flat" cmpd="sng" algn="ctr">
            <a:solidFill>
              <a:schemeClr val="tx1"/>
            </a:solidFill>
            <a:round/>
          </a:ln>
          <a:effectLst/>
        </c:spPr>
        <c:txPr>
          <a:bodyPr rot="-60000000" spcFirstLastPara="1" vertOverflow="ellipsis" vert="horz" wrap="square" anchor="ctr" anchorCtr="1"/>
          <a:lstStyle/>
          <a:p>
            <a:pPr>
              <a:defRPr sz="2400" b="1" i="0" u="none" strike="noStrike" kern="1200" baseline="0">
                <a:solidFill>
                  <a:schemeClr val="tx1">
                    <a:lumMod val="65000"/>
                    <a:lumOff val="35000"/>
                  </a:schemeClr>
                </a:solidFill>
                <a:latin typeface="+mn-lt"/>
                <a:ea typeface="+mn-ea"/>
                <a:cs typeface="+mn-cs"/>
              </a:defRPr>
            </a:pPr>
            <a:endParaRPr lang="en-US"/>
          </a:p>
        </c:txPr>
        <c:crossAx val="151357936"/>
        <c:crossesAt val="0"/>
        <c:auto val="1"/>
        <c:lblAlgn val="ctr"/>
        <c:lblOffset val="100"/>
        <c:noMultiLvlLbl val="0"/>
      </c:catAx>
      <c:valAx>
        <c:axId val="15135793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cross"/>
        <c:minorTickMark val="none"/>
        <c:tickLblPos val="nextTo"/>
        <c:spPr>
          <a:noFill/>
          <a:ln>
            <a:solidFill>
              <a:schemeClr val="tx1"/>
            </a:solid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151194080"/>
        <c:crosses val="autoZero"/>
        <c:crossBetween val="between"/>
      </c:valAx>
      <c:spPr>
        <a:noFill/>
        <a:ln w="0">
          <a:noFill/>
        </a:ln>
        <a:effectLst/>
      </c:spPr>
    </c:plotArea>
    <c:legend>
      <c:legendPos val="b"/>
      <c:legendEntry>
        <c:idx val="0"/>
        <c:delete val="1"/>
      </c:legendEntry>
      <c:legendEntry>
        <c:idx val="1"/>
        <c:delete val="1"/>
      </c:legendEntry>
      <c:legendEntry>
        <c:idx val="2"/>
        <c:delete val="1"/>
      </c:legendEntry>
      <c:layout>
        <c:manualLayout>
          <c:xMode val="edge"/>
          <c:yMode val="edge"/>
          <c:x val="0.39526402949631295"/>
          <c:y val="0.9209811366191365"/>
          <c:w val="0.3130434301690504"/>
          <c:h val="5.2047653894564297E-2"/>
        </c:manualLayout>
      </c:layou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1587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486834</xdr:colOff>
      <xdr:row>1</xdr:row>
      <xdr:rowOff>3970</xdr:rowOff>
    </xdr:from>
    <xdr:to>
      <xdr:col>7</xdr:col>
      <xdr:colOff>1594114</xdr:colOff>
      <xdr:row>40</xdr:row>
      <xdr:rowOff>232834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535780</xdr:colOff>
      <xdr:row>1</xdr:row>
      <xdr:rowOff>47623</xdr:rowOff>
    </xdr:from>
    <xdr:to>
      <xdr:col>2</xdr:col>
      <xdr:colOff>3774280</xdr:colOff>
      <xdr:row>18</xdr:row>
      <xdr:rowOff>130969</xdr:rowOff>
    </xdr:to>
    <xdr:sp macro="" textlink="">
      <xdr:nvSpPr>
        <xdr:cNvPr id="4" name="TextBox 3"/>
        <xdr:cNvSpPr txBox="1"/>
      </xdr:nvSpPr>
      <xdr:spPr>
        <a:xfrm>
          <a:off x="535780" y="238123"/>
          <a:ext cx="8620125" cy="332184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u="sng"/>
            <a:t>Cost</a:t>
          </a:r>
          <a:r>
            <a:rPr lang="en-US" sz="1800" b="1" u="sng" baseline="0"/>
            <a:t> Estimate for Planting a Riparian Forest Buffer</a:t>
          </a:r>
        </a:p>
        <a:p>
          <a:endParaRPr lang="en-US" sz="1800" u="sng" baseline="0"/>
        </a:p>
        <a:p>
          <a:r>
            <a:rPr lang="en-US" sz="1200" u="none" baseline="0"/>
            <a:t>This quick and easy tool is meant to help landowners understand the costs of planting a new riparian forest buffer.</a:t>
          </a:r>
        </a:p>
        <a:p>
          <a:r>
            <a:rPr lang="en-US" sz="1200" u="none" baseline="0"/>
            <a:t>The only boxes that should be clicked on or changed are in YELLOW.</a:t>
          </a:r>
        </a:p>
        <a:p>
          <a:r>
            <a:rPr lang="en-US" sz="1200" u="none" baseline="0"/>
            <a:t>Boxes that have little red arrows in the corner have comments that will pop up when your mouse hovers over them. Don't click.</a:t>
          </a:r>
        </a:p>
        <a:p>
          <a:endParaRPr lang="en-US" sz="1200" u="none" baseline="0"/>
        </a:p>
        <a:p>
          <a:r>
            <a:rPr lang="en-US" sz="1400" b="1" u="none" baseline="0"/>
            <a:t>Instuctions:</a:t>
          </a:r>
        </a:p>
        <a:p>
          <a:r>
            <a:rPr lang="en-US" sz="1200" u="none" baseline="0"/>
            <a:t>1) There may be an "Enable Editing" box at the top of your screen. If so, click on it.</a:t>
          </a:r>
        </a:p>
        <a:p>
          <a:r>
            <a:rPr lang="en-US" sz="1200" u="none" baseline="0"/>
            <a:t>2) Enter the size of your planting. This is done by typing in the length and width, OR by typing in the total acrage. Don't do both.</a:t>
          </a:r>
        </a:p>
        <a:p>
          <a:r>
            <a:rPr lang="en-US" sz="1200" u="none" baseline="0"/>
            <a:t>3) Enter the number of trees you will plant per acre.</a:t>
          </a:r>
        </a:p>
        <a:p>
          <a:r>
            <a:rPr lang="en-US" sz="1200" u="none" baseline="0"/>
            <a:t>4) Enter the number of tree tubes you will install per acre.</a:t>
          </a:r>
        </a:p>
        <a:p>
          <a:endParaRPr lang="en-US" sz="1100" baseline="0"/>
        </a:p>
        <a:p>
          <a:r>
            <a:rPr lang="en-US" sz="1100" b="1" baseline="0"/>
            <a:t>Note:</a:t>
          </a:r>
        </a:p>
        <a:p>
          <a:r>
            <a:rPr lang="en-US" sz="1100" b="0" baseline="0"/>
            <a:t>Early maintenance can make up a significant portion of the total project costs. It is not legally required, but neglecting it puts you at risk of falling out of program compliance. If you do not plan on doing early maintenance, or if you will ignore the time, equipement, and chemical costs associated with doing early maintenance, then enter 0 into the "Expected maintencance period" box below.</a:t>
          </a:r>
          <a:endParaRPr lang="en-US" sz="1100" b="1" baseline="0"/>
        </a:p>
      </xdr:txBody>
    </xdr:sp>
    <xdr:clientData/>
  </xdr:twoCellAnchor>
  <xdr:twoCellAnchor>
    <xdr:from>
      <xdr:col>5</xdr:col>
      <xdr:colOff>154782</xdr:colOff>
      <xdr:row>47</xdr:row>
      <xdr:rowOff>23812</xdr:rowOff>
    </xdr:from>
    <xdr:to>
      <xdr:col>7</xdr:col>
      <xdr:colOff>1643062</xdr:colOff>
      <xdr:row>70</xdr:row>
      <xdr:rowOff>178593</xdr:rowOff>
    </xdr:to>
    <xdr:sp macro="" textlink="">
      <xdr:nvSpPr>
        <xdr:cNvPr id="5" name="TextBox 4"/>
        <xdr:cNvSpPr txBox="1"/>
      </xdr:nvSpPr>
      <xdr:spPr>
        <a:xfrm>
          <a:off x="10894220" y="9513093"/>
          <a:ext cx="5036342" cy="47505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Note:</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This</a:t>
          </a:r>
          <a:r>
            <a:rPr lang="en-US" sz="1200" baseline="0">
              <a:solidFill>
                <a:schemeClr val="dk1"/>
              </a:solidFill>
              <a:effectLst/>
              <a:latin typeface="+mn-lt"/>
              <a:ea typeface="+mn-ea"/>
              <a:cs typeface="+mn-cs"/>
            </a:rPr>
            <a:t> tool is provided for general reference only. Incentive payments and annual rental payments can vary greatly according to project location. </a:t>
          </a:r>
          <a:r>
            <a:rPr lang="en-US" sz="1200">
              <a:solidFill>
                <a:schemeClr val="dk1"/>
              </a:solidFill>
              <a:effectLst/>
              <a:latin typeface="+mn-lt"/>
              <a:ea typeface="+mn-ea"/>
              <a:cs typeface="+mn-cs"/>
            </a:rPr>
            <a:t>Visit your</a:t>
          </a:r>
          <a:r>
            <a:rPr lang="en-US" sz="1200" baseline="0">
              <a:solidFill>
                <a:schemeClr val="dk1"/>
              </a:solidFill>
              <a:effectLst/>
              <a:latin typeface="+mn-lt"/>
              <a:ea typeface="+mn-ea"/>
              <a:cs typeface="+mn-cs"/>
            </a:rPr>
            <a:t> local USDA service center for specific program information and cost-share oportunities.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K-State</a:t>
          </a:r>
          <a:r>
            <a:rPr lang="en-US" sz="1200" baseline="0">
              <a:solidFill>
                <a:schemeClr val="dk1"/>
              </a:solidFill>
              <a:effectLst/>
              <a:latin typeface="+mn-lt"/>
              <a:ea typeface="+mn-ea"/>
              <a:cs typeface="+mn-cs"/>
            </a:rPr>
            <a:t> Agricultural Economics Extension has created a much more comprehensive buffer cost calculator that may better inform your financial planning decisions. Farm businesses are encouraged to utilize that tool, called "KSU - Vegetative Buffer" available online at www.agmanager.info under the Tools tab.</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The Kansas Forest Service is available to assist with many of your tree-related land management needs. Visit kansasforests.org for more information.</a:t>
          </a:r>
          <a:endParaRPr lang="en-US" sz="1200">
            <a:effectLst/>
          </a:endParaRPr>
        </a:p>
        <a:p>
          <a:endParaRPr lang="en-US" sz="1200">
            <a:effectLst/>
          </a:endParaRPr>
        </a:p>
        <a:p>
          <a:r>
            <a:rPr lang="en-US" sz="1200" b="1">
              <a:effectLst/>
            </a:rPr>
            <a:t>This tool was</a:t>
          </a:r>
          <a:r>
            <a:rPr lang="en-US" sz="1200" b="1" baseline="0">
              <a:effectLst/>
            </a:rPr>
            <a:t> created by:</a:t>
          </a:r>
          <a:endParaRPr lang="en-US" sz="1200" b="1">
            <a:effectLst/>
          </a:endParaRPr>
        </a:p>
        <a:p>
          <a:endParaRPr lang="en-US" sz="1200">
            <a:effectLst/>
          </a:endParaRPr>
        </a:p>
        <a:p>
          <a:r>
            <a:rPr lang="en-US" sz="1200" baseline="0">
              <a:solidFill>
                <a:schemeClr val="dk1"/>
              </a:solidFill>
              <a:effectLst/>
              <a:latin typeface="+mn-lt"/>
              <a:ea typeface="+mn-ea"/>
              <a:cs typeface="+mn-cs"/>
            </a:rPr>
            <a:t>Jarran Tindle</a:t>
          </a:r>
          <a:endParaRPr lang="en-US" sz="1200">
            <a:effectLst/>
          </a:endParaRPr>
        </a:p>
        <a:p>
          <a:r>
            <a:rPr lang="en-US" sz="1200" baseline="0">
              <a:solidFill>
                <a:schemeClr val="dk1"/>
              </a:solidFill>
              <a:effectLst/>
              <a:latin typeface="+mn-lt"/>
              <a:ea typeface="+mn-ea"/>
              <a:cs typeface="+mn-cs"/>
            </a:rPr>
            <a:t>Water Quality Forester</a:t>
          </a:r>
          <a:endParaRPr lang="en-US" sz="1200">
            <a:effectLst/>
          </a:endParaRPr>
        </a:p>
        <a:p>
          <a:r>
            <a:rPr lang="en-US" sz="1200" baseline="0">
              <a:solidFill>
                <a:schemeClr val="dk1"/>
              </a:solidFill>
              <a:effectLst/>
              <a:latin typeface="+mn-lt"/>
              <a:ea typeface="+mn-ea"/>
              <a:cs typeface="+mn-cs"/>
            </a:rPr>
            <a:t>Kansas Forest Service</a:t>
          </a:r>
          <a:endParaRPr lang="en-US" sz="1200">
            <a:effectLst/>
          </a:endParaRPr>
        </a:p>
        <a:p>
          <a:r>
            <a:rPr lang="en-US" sz="1200" baseline="0">
              <a:solidFill>
                <a:schemeClr val="dk1"/>
              </a:solidFill>
              <a:effectLst/>
              <a:latin typeface="+mn-lt"/>
              <a:ea typeface="+mn-ea"/>
              <a:cs typeface="+mn-cs"/>
            </a:rPr>
            <a:t>email: tindle@ksu.edu</a:t>
          </a:r>
          <a:endParaRPr lang="en-US" sz="1200">
            <a:effectLst/>
          </a:endParaRPr>
        </a:p>
        <a:p>
          <a:r>
            <a:rPr lang="en-US" sz="1200" baseline="0">
              <a:solidFill>
                <a:schemeClr val="dk1"/>
              </a:solidFill>
              <a:effectLst/>
              <a:latin typeface="+mn-lt"/>
              <a:ea typeface="+mn-ea"/>
              <a:cs typeface="+mn-cs"/>
            </a:rPr>
            <a:t>785-532-3340</a:t>
          </a:r>
          <a:endParaRPr lang="en-US" sz="1200">
            <a:effectLst/>
          </a:endParaRPr>
        </a:p>
        <a:p>
          <a:endParaRPr lang="en-US" sz="1100"/>
        </a:p>
      </xdr:txBody>
    </xdr:sp>
    <xdr:clientData/>
  </xdr:twoCellAnchor>
  <xdr:twoCellAnchor>
    <xdr:from>
      <xdr:col>0</xdr:col>
      <xdr:colOff>0</xdr:colOff>
      <xdr:row>42</xdr:row>
      <xdr:rowOff>178594</xdr:rowOff>
    </xdr:from>
    <xdr:to>
      <xdr:col>8</xdr:col>
      <xdr:colOff>297656</xdr:colOff>
      <xdr:row>43</xdr:row>
      <xdr:rowOff>83344</xdr:rowOff>
    </xdr:to>
    <xdr:sp macro="" textlink="">
      <xdr:nvSpPr>
        <xdr:cNvPr id="10" name="Rectangle 9"/>
        <xdr:cNvSpPr/>
      </xdr:nvSpPr>
      <xdr:spPr>
        <a:xfrm>
          <a:off x="0" y="8715375"/>
          <a:ext cx="16490156"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3690937</xdr:colOff>
      <xdr:row>79</xdr:row>
      <xdr:rowOff>142875</xdr:rowOff>
    </xdr:from>
    <xdr:to>
      <xdr:col>2</xdr:col>
      <xdr:colOff>3524250</xdr:colOff>
      <xdr:row>79</xdr:row>
      <xdr:rowOff>166688</xdr:rowOff>
    </xdr:to>
    <xdr:cxnSp macro="">
      <xdr:nvCxnSpPr>
        <xdr:cNvPr id="12" name="Straight Arrow Connector 11"/>
        <xdr:cNvCxnSpPr/>
      </xdr:nvCxnSpPr>
      <xdr:spPr>
        <a:xfrm>
          <a:off x="4238625" y="15442406"/>
          <a:ext cx="4667250" cy="23813"/>
        </a:xfrm>
        <a:prstGeom prst="straightConnector1">
          <a:avLst/>
        </a:prstGeom>
        <a:ln w="28575">
          <a:solidFill>
            <a:sysClr val="windowText" lastClr="0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3726655</xdr:colOff>
      <xdr:row>84</xdr:row>
      <xdr:rowOff>154781</xdr:rowOff>
    </xdr:from>
    <xdr:to>
      <xdr:col>2</xdr:col>
      <xdr:colOff>3548062</xdr:colOff>
      <xdr:row>84</xdr:row>
      <xdr:rowOff>166687</xdr:rowOff>
    </xdr:to>
    <xdr:cxnSp macro="">
      <xdr:nvCxnSpPr>
        <xdr:cNvPr id="25" name="Straight Arrow Connector 24"/>
        <xdr:cNvCxnSpPr/>
      </xdr:nvCxnSpPr>
      <xdr:spPr>
        <a:xfrm>
          <a:off x="4274343" y="16561594"/>
          <a:ext cx="4655344" cy="11906"/>
        </a:xfrm>
        <a:prstGeom prst="straightConnector1">
          <a:avLst/>
        </a:prstGeom>
        <a:ln w="28575">
          <a:solidFill>
            <a:sysClr val="windowText" lastClr="0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4202905</xdr:colOff>
      <xdr:row>91</xdr:row>
      <xdr:rowOff>166687</xdr:rowOff>
    </xdr:from>
    <xdr:to>
      <xdr:col>2</xdr:col>
      <xdr:colOff>3559969</xdr:colOff>
      <xdr:row>91</xdr:row>
      <xdr:rowOff>178593</xdr:rowOff>
    </xdr:to>
    <xdr:cxnSp macro="">
      <xdr:nvCxnSpPr>
        <xdr:cNvPr id="26" name="Straight Arrow Connector 25"/>
        <xdr:cNvCxnSpPr/>
      </xdr:nvCxnSpPr>
      <xdr:spPr>
        <a:xfrm>
          <a:off x="4750593" y="18049875"/>
          <a:ext cx="4191001" cy="11906"/>
        </a:xfrm>
        <a:prstGeom prst="straightConnector1">
          <a:avLst/>
        </a:prstGeom>
        <a:ln w="28575">
          <a:solidFill>
            <a:sysClr val="windowText" lastClr="0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3000375</xdr:colOff>
      <xdr:row>101</xdr:row>
      <xdr:rowOff>142875</xdr:rowOff>
    </xdr:from>
    <xdr:to>
      <xdr:col>2</xdr:col>
      <xdr:colOff>1059656</xdr:colOff>
      <xdr:row>101</xdr:row>
      <xdr:rowOff>154781</xdr:rowOff>
    </xdr:to>
    <xdr:cxnSp macro="">
      <xdr:nvCxnSpPr>
        <xdr:cNvPr id="27" name="Straight Arrow Connector 26"/>
        <xdr:cNvCxnSpPr/>
      </xdr:nvCxnSpPr>
      <xdr:spPr>
        <a:xfrm>
          <a:off x="3548063" y="20181094"/>
          <a:ext cx="2893218" cy="11906"/>
        </a:xfrm>
        <a:prstGeom prst="straightConnector1">
          <a:avLst/>
        </a:prstGeom>
        <a:ln w="28575">
          <a:solidFill>
            <a:sysClr val="windowText" lastClr="0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3143249</xdr:colOff>
      <xdr:row>64</xdr:row>
      <xdr:rowOff>154781</xdr:rowOff>
    </xdr:from>
    <xdr:to>
      <xdr:col>2</xdr:col>
      <xdr:colOff>1154906</xdr:colOff>
      <xdr:row>64</xdr:row>
      <xdr:rowOff>154782</xdr:rowOff>
    </xdr:to>
    <xdr:cxnSp macro="">
      <xdr:nvCxnSpPr>
        <xdr:cNvPr id="34" name="Straight Arrow Connector 33"/>
        <xdr:cNvCxnSpPr/>
      </xdr:nvCxnSpPr>
      <xdr:spPr>
        <a:xfrm>
          <a:off x="3690937" y="12382500"/>
          <a:ext cx="2845594" cy="1"/>
        </a:xfrm>
        <a:prstGeom prst="straightConnector1">
          <a:avLst/>
        </a:prstGeom>
        <a:ln w="28575">
          <a:solidFill>
            <a:sysClr val="windowText" lastClr="0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1202531</xdr:colOff>
      <xdr:row>64</xdr:row>
      <xdr:rowOff>24993</xdr:rowOff>
    </xdr:from>
    <xdr:to>
      <xdr:col>7</xdr:col>
      <xdr:colOff>1470377</xdr:colOff>
      <xdr:row>69</xdr:row>
      <xdr:rowOff>166688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89844" y="12252712"/>
          <a:ext cx="1768033" cy="12370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9:AG224"/>
  <sheetViews>
    <sheetView showGridLines="0" tabSelected="1" zoomScale="80" zoomScaleNormal="80" zoomScalePageLayoutView="50" workbookViewId="0">
      <selection activeCell="C33" sqref="C33"/>
    </sheetView>
  </sheetViews>
  <sheetFormatPr defaultRowHeight="15" x14ac:dyDescent="0.25"/>
  <cols>
    <col min="1" max="1" width="8.140625" style="10" bestFit="1" customWidth="1"/>
    <col min="2" max="2" width="72.42578125" style="6" customWidth="1"/>
    <col min="3" max="3" width="56.5703125" style="6" customWidth="1"/>
    <col min="4" max="4" width="17.7109375" style="6" bestFit="1" customWidth="1"/>
    <col min="5" max="5" width="6.140625" style="6" customWidth="1"/>
    <col min="6" max="6" width="30.7109375" style="6" customWidth="1"/>
    <col min="7" max="7" width="22.5703125" style="6" customWidth="1"/>
    <col min="8" max="8" width="28.5703125" style="6" customWidth="1"/>
    <col min="9" max="14" width="9.140625" style="6"/>
    <col min="15" max="15" width="19.42578125" style="6" customWidth="1"/>
    <col min="16" max="16" width="13.42578125" style="6" bestFit="1" customWidth="1"/>
    <col min="17" max="17" width="22.28515625" style="6" bestFit="1" customWidth="1"/>
    <col min="18" max="20" width="9.140625" style="6"/>
    <col min="21" max="21" width="9.5703125" style="6" customWidth="1"/>
    <col min="22" max="22" width="9.140625" style="6"/>
    <col min="23" max="23" width="9.7109375" style="6" customWidth="1"/>
    <col min="24" max="24" width="20.85546875" style="6" customWidth="1"/>
    <col min="25" max="25" width="17.42578125" style="6" customWidth="1"/>
    <col min="26" max="26" width="25" style="6" customWidth="1"/>
    <col min="27" max="27" width="14" style="6" bestFit="1" customWidth="1"/>
    <col min="28" max="28" width="19.5703125" style="6" bestFit="1" customWidth="1"/>
    <col min="29" max="29" width="24.7109375" style="6" bestFit="1" customWidth="1"/>
    <col min="30" max="30" width="33.5703125" style="6" bestFit="1" customWidth="1"/>
    <col min="31" max="31" width="14.42578125" style="6" bestFit="1" customWidth="1"/>
    <col min="32" max="32" width="26.42578125" style="6" bestFit="1" customWidth="1"/>
    <col min="33" max="33" width="35.85546875" style="6" bestFit="1" customWidth="1"/>
    <col min="34" max="16384" width="9.140625" style="6"/>
  </cols>
  <sheetData>
    <row r="9" spans="22:23" x14ac:dyDescent="0.25">
      <c r="V9" s="1"/>
      <c r="W9" s="1"/>
    </row>
    <row r="10" spans="22:23" x14ac:dyDescent="0.25">
      <c r="V10" s="1"/>
      <c r="W10" s="1"/>
    </row>
    <row r="11" spans="22:23" x14ac:dyDescent="0.25">
      <c r="V11" s="1"/>
      <c r="W11" s="1"/>
    </row>
    <row r="12" spans="22:23" x14ac:dyDescent="0.25">
      <c r="V12" s="1"/>
      <c r="W12" s="1"/>
    </row>
    <row r="13" spans="22:23" x14ac:dyDescent="0.25">
      <c r="V13" s="1"/>
      <c r="W13" s="1"/>
    </row>
    <row r="14" spans="22:23" x14ac:dyDescent="0.25">
      <c r="V14" s="1"/>
      <c r="W14" s="1"/>
    </row>
    <row r="21" spans="1:3" ht="21" x14ac:dyDescent="0.35">
      <c r="B21" s="66" t="s">
        <v>40</v>
      </c>
      <c r="C21" s="67"/>
    </row>
    <row r="22" spans="1:3" x14ac:dyDescent="0.25">
      <c r="B22" s="62" t="s">
        <v>37</v>
      </c>
      <c r="C22" s="75">
        <v>66</v>
      </c>
    </row>
    <row r="23" spans="1:3" x14ac:dyDescent="0.25">
      <c r="B23" s="62" t="s">
        <v>38</v>
      </c>
      <c r="C23" s="75">
        <v>660</v>
      </c>
    </row>
    <row r="24" spans="1:3" x14ac:dyDescent="0.25">
      <c r="B24" s="62"/>
      <c r="C24" s="63"/>
    </row>
    <row r="25" spans="1:3" x14ac:dyDescent="0.25">
      <c r="B25" s="62" t="s">
        <v>39</v>
      </c>
      <c r="C25" s="76">
        <f>(C22*C23)/43560</f>
        <v>1</v>
      </c>
    </row>
    <row r="26" spans="1:3" x14ac:dyDescent="0.25">
      <c r="B26" s="54"/>
      <c r="C26" s="55"/>
    </row>
    <row r="27" spans="1:3" ht="21" x14ac:dyDescent="0.35">
      <c r="B27" s="56" t="s">
        <v>25</v>
      </c>
      <c r="C27" s="57"/>
    </row>
    <row r="28" spans="1:3" x14ac:dyDescent="0.25">
      <c r="B28" s="58" t="s">
        <v>15</v>
      </c>
      <c r="C28" s="77">
        <v>450</v>
      </c>
    </row>
    <row r="29" spans="1:3" x14ac:dyDescent="0.25">
      <c r="B29" s="58" t="s">
        <v>16</v>
      </c>
      <c r="C29" s="77">
        <v>100</v>
      </c>
    </row>
    <row r="30" spans="1:3" x14ac:dyDescent="0.25">
      <c r="B30" s="58" t="s">
        <v>18</v>
      </c>
      <c r="C30" s="72">
        <v>0.05</v>
      </c>
    </row>
    <row r="31" spans="1:3" x14ac:dyDescent="0.25">
      <c r="B31" s="59" t="s">
        <v>17</v>
      </c>
      <c r="C31" s="60">
        <f>C71+C72*0.15+(C73+C74)*C28*0.85+C75*C29*0.85+C76*0.85+C78/(1+C30)^9</f>
        <v>1997.8565603381144</v>
      </c>
    </row>
    <row r="32" spans="1:3" x14ac:dyDescent="0.25">
      <c r="A32" s="6"/>
      <c r="B32" s="61" t="s">
        <v>31</v>
      </c>
      <c r="C32" s="89">
        <f>C60+C61+C62</f>
        <v>778.875</v>
      </c>
    </row>
    <row r="33" spans="1:3" x14ac:dyDescent="0.25">
      <c r="A33" s="6"/>
      <c r="B33" s="61" t="s">
        <v>30</v>
      </c>
      <c r="C33" s="90">
        <v>3</v>
      </c>
    </row>
    <row r="34" spans="1:3" x14ac:dyDescent="0.25">
      <c r="A34" s="6"/>
      <c r="B34" s="62"/>
      <c r="C34" s="63"/>
    </row>
    <row r="35" spans="1:3" ht="21" x14ac:dyDescent="0.35">
      <c r="A35" s="6"/>
      <c r="B35" s="64" t="s">
        <v>63</v>
      </c>
      <c r="C35" s="86">
        <f>(C31+C32*C33)*C25</f>
        <v>4334.4815603381139</v>
      </c>
    </row>
    <row r="36" spans="1:3" x14ac:dyDescent="0.25">
      <c r="A36" s="6"/>
      <c r="B36" s="54"/>
      <c r="C36" s="55"/>
    </row>
    <row r="37" spans="1:3" ht="23.25" x14ac:dyDescent="0.35">
      <c r="A37" s="6"/>
      <c r="B37" s="98" t="s">
        <v>42</v>
      </c>
      <c r="C37" s="99"/>
    </row>
    <row r="38" spans="1:3" x14ac:dyDescent="0.25">
      <c r="A38" s="6"/>
      <c r="B38" s="62"/>
      <c r="C38" s="63"/>
    </row>
    <row r="39" spans="1:3" ht="21" x14ac:dyDescent="0.35">
      <c r="A39" s="6"/>
      <c r="B39" s="68" t="s">
        <v>61</v>
      </c>
      <c r="C39" s="87">
        <f>C35-(D80+D85+D92)*C25</f>
        <v>1278.0674763509969</v>
      </c>
    </row>
    <row r="40" spans="1:3" ht="21" x14ac:dyDescent="0.35">
      <c r="A40" s="6"/>
      <c r="B40" s="64"/>
      <c r="C40" s="65"/>
    </row>
    <row r="41" spans="1:3" ht="21" x14ac:dyDescent="0.35">
      <c r="A41" s="6"/>
      <c r="B41" s="69" t="s">
        <v>62</v>
      </c>
      <c r="C41" s="88">
        <f>C35-(C102+D102)*C25</f>
        <v>2827.8173603381138</v>
      </c>
    </row>
    <row r="42" spans="1:3" x14ac:dyDescent="0.25">
      <c r="A42" s="6"/>
    </row>
    <row r="43" spans="1:3" x14ac:dyDescent="0.25">
      <c r="A43" s="6"/>
    </row>
    <row r="44" spans="1:3" x14ac:dyDescent="0.25">
      <c r="A44" s="6"/>
    </row>
    <row r="45" spans="1:3" x14ac:dyDescent="0.25">
      <c r="A45" s="6"/>
    </row>
    <row r="46" spans="1:3" x14ac:dyDescent="0.25">
      <c r="A46" s="6"/>
    </row>
    <row r="47" spans="1:3" x14ac:dyDescent="0.25">
      <c r="A47" s="6"/>
    </row>
    <row r="48" spans="1:3" ht="21" x14ac:dyDescent="0.35">
      <c r="B48" s="100" t="s">
        <v>52</v>
      </c>
      <c r="C48" s="101"/>
    </row>
    <row r="49" spans="2:9" x14ac:dyDescent="0.25">
      <c r="B49" s="91"/>
      <c r="C49" s="91"/>
      <c r="F49" s="80"/>
      <c r="G49" s="80"/>
      <c r="H49" s="80"/>
      <c r="I49" s="80"/>
    </row>
    <row r="50" spans="2:9" x14ac:dyDescent="0.25">
      <c r="B50" s="92" t="s">
        <v>1</v>
      </c>
      <c r="C50" s="92" t="s">
        <v>49</v>
      </c>
      <c r="F50" s="80"/>
      <c r="G50" s="80"/>
      <c r="H50" s="80"/>
      <c r="I50" s="80"/>
    </row>
    <row r="51" spans="2:9" x14ac:dyDescent="0.25">
      <c r="B51" s="102" t="s">
        <v>47</v>
      </c>
      <c r="C51" s="104"/>
      <c r="F51" s="80"/>
      <c r="G51" s="80"/>
      <c r="H51" s="80"/>
      <c r="I51" s="80"/>
    </row>
    <row r="52" spans="2:9" x14ac:dyDescent="0.25">
      <c r="B52" s="91" t="s">
        <v>3</v>
      </c>
      <c r="C52" s="91">
        <v>140</v>
      </c>
      <c r="F52" s="80"/>
      <c r="G52" s="80"/>
      <c r="H52" s="80"/>
      <c r="I52" s="80"/>
    </row>
    <row r="53" spans="2:9" x14ac:dyDescent="0.25">
      <c r="B53" s="91" t="s">
        <v>5</v>
      </c>
      <c r="C53" s="91">
        <v>17</v>
      </c>
      <c r="F53" s="80"/>
      <c r="G53" s="80"/>
      <c r="H53" s="80"/>
      <c r="I53" s="80"/>
    </row>
    <row r="54" spans="2:9" x14ac:dyDescent="0.25">
      <c r="B54" s="91" t="s">
        <v>7</v>
      </c>
      <c r="C54" s="91">
        <v>1</v>
      </c>
      <c r="F54" s="80"/>
      <c r="G54" s="80"/>
      <c r="H54" s="80"/>
      <c r="I54" s="80"/>
    </row>
    <row r="55" spans="2:9" x14ac:dyDescent="0.25">
      <c r="B55" s="91" t="s">
        <v>9</v>
      </c>
      <c r="C55" s="91">
        <v>2</v>
      </c>
      <c r="F55" s="80"/>
      <c r="G55" s="80"/>
      <c r="H55" s="80"/>
      <c r="I55" s="80"/>
    </row>
    <row r="56" spans="2:9" x14ac:dyDescent="0.25">
      <c r="B56" s="91" t="s">
        <v>11</v>
      </c>
      <c r="C56" s="91">
        <v>6</v>
      </c>
      <c r="F56" s="80"/>
      <c r="G56" s="80"/>
      <c r="H56" s="80"/>
      <c r="I56" s="80"/>
    </row>
    <row r="57" spans="2:9" x14ac:dyDescent="0.25">
      <c r="B57" s="91" t="s">
        <v>50</v>
      </c>
      <c r="C57" s="91">
        <v>100</v>
      </c>
      <c r="F57" s="80"/>
      <c r="G57" s="80"/>
      <c r="H57" s="80"/>
      <c r="I57" s="80"/>
    </row>
    <row r="58" spans="2:9" x14ac:dyDescent="0.25">
      <c r="B58" s="91" t="s">
        <v>44</v>
      </c>
      <c r="C58" s="91">
        <v>175</v>
      </c>
      <c r="F58" s="80"/>
      <c r="G58" s="80"/>
      <c r="H58" s="80"/>
      <c r="I58" s="80"/>
    </row>
    <row r="59" spans="2:9" x14ac:dyDescent="0.25">
      <c r="B59" s="102" t="s">
        <v>48</v>
      </c>
      <c r="C59" s="103"/>
      <c r="F59" s="80"/>
      <c r="G59" s="80"/>
      <c r="H59" s="80"/>
      <c r="I59" s="80"/>
    </row>
    <row r="60" spans="2:9" x14ac:dyDescent="0.25">
      <c r="B60" s="91" t="s">
        <v>36</v>
      </c>
      <c r="C60" s="91">
        <v>252</v>
      </c>
      <c r="F60" s="80"/>
      <c r="G60" s="80"/>
      <c r="H60" s="80"/>
      <c r="I60" s="80"/>
    </row>
    <row r="61" spans="2:9" x14ac:dyDescent="0.25">
      <c r="B61" s="91" t="s">
        <v>33</v>
      </c>
      <c r="C61" s="91">
        <v>240</v>
      </c>
      <c r="F61" s="80"/>
      <c r="G61" s="80"/>
      <c r="H61" s="80"/>
      <c r="I61" s="80"/>
    </row>
    <row r="62" spans="2:9" x14ac:dyDescent="0.25">
      <c r="B62" s="91" t="s">
        <v>65</v>
      </c>
      <c r="C62" s="91">
        <f>4.25*C28*0.15</f>
        <v>286.875</v>
      </c>
      <c r="F62" s="80"/>
      <c r="G62" s="80"/>
      <c r="H62" s="80"/>
      <c r="I62" s="80"/>
    </row>
    <row r="63" spans="2:9" ht="15.75" x14ac:dyDescent="0.25">
      <c r="B63" s="106" t="s">
        <v>66</v>
      </c>
      <c r="C63" s="107"/>
      <c r="F63" s="80"/>
      <c r="G63" s="80"/>
      <c r="H63" s="80"/>
      <c r="I63" s="80"/>
    </row>
    <row r="64" spans="2:9" x14ac:dyDescent="0.25">
      <c r="B64" s="91"/>
      <c r="C64" s="91"/>
      <c r="F64" s="80"/>
      <c r="G64" s="80"/>
      <c r="H64" s="80"/>
      <c r="I64" s="80"/>
    </row>
    <row r="65" spans="1:33" ht="21" x14ac:dyDescent="0.35">
      <c r="B65" s="93" t="s">
        <v>43</v>
      </c>
      <c r="C65" s="94">
        <f>(C52+C53*0.15+SUM(C54:C55)*C28*0.85+C56*C29+C57*0.85+C58/(1+C30)^9)+(C60+C61+C62)*3-C57</f>
        <v>4324.4815603381139</v>
      </c>
      <c r="F65" s="80"/>
      <c r="G65" s="80"/>
      <c r="H65" s="80"/>
      <c r="I65" s="80"/>
    </row>
    <row r="66" spans="1:33" x14ac:dyDescent="0.25">
      <c r="F66" s="80"/>
      <c r="G66" s="80"/>
      <c r="H66" s="80"/>
      <c r="I66" s="80"/>
    </row>
    <row r="67" spans="1:33" x14ac:dyDescent="0.25">
      <c r="F67" s="80"/>
      <c r="G67" s="80"/>
      <c r="H67" s="80"/>
      <c r="I67" s="80"/>
      <c r="Y67" s="1"/>
      <c r="Z67" s="1"/>
      <c r="AA67" s="1"/>
      <c r="AB67" s="1"/>
      <c r="AC67" s="1"/>
      <c r="AD67" s="1"/>
      <c r="AE67" s="1"/>
      <c r="AF67" s="1"/>
      <c r="AG67" s="1"/>
    </row>
    <row r="68" spans="1:33" ht="21" x14ac:dyDescent="0.35">
      <c r="A68" s="105" t="s">
        <v>57</v>
      </c>
      <c r="B68" s="105"/>
      <c r="C68" s="105"/>
      <c r="D68" s="105"/>
      <c r="I68" s="80"/>
      <c r="J68" s="80"/>
      <c r="Y68" s="1"/>
      <c r="Z68" s="1"/>
      <c r="AA68" s="1"/>
      <c r="AB68" s="1"/>
      <c r="AC68" s="1"/>
      <c r="AD68" s="1"/>
      <c r="AE68" s="1"/>
      <c r="AF68" s="1"/>
      <c r="AG68" s="1"/>
    </row>
    <row r="69" spans="1:33" x14ac:dyDescent="0.25">
      <c r="A69" s="9"/>
      <c r="B69" s="3"/>
      <c r="C69" s="3"/>
      <c r="D69" s="3"/>
      <c r="I69" s="80"/>
      <c r="J69" s="80"/>
      <c r="Y69" s="1"/>
      <c r="Z69" s="1"/>
      <c r="AA69" s="11"/>
      <c r="AB69" s="11"/>
      <c r="AC69" s="11"/>
      <c r="AD69" s="11"/>
      <c r="AE69" s="11"/>
      <c r="AF69" s="1"/>
      <c r="AG69" s="1"/>
    </row>
    <row r="70" spans="1:33" x14ac:dyDescent="0.25">
      <c r="A70" s="42" t="s">
        <v>0</v>
      </c>
      <c r="B70" s="43" t="s">
        <v>1</v>
      </c>
      <c r="C70" s="95"/>
      <c r="D70" s="43" t="s">
        <v>22</v>
      </c>
      <c r="I70" s="80"/>
      <c r="J70" s="80"/>
      <c r="Y70" s="1"/>
      <c r="Z70" s="1"/>
      <c r="AA70" s="11"/>
      <c r="AB70" s="11"/>
      <c r="AC70" s="11"/>
      <c r="AD70" s="11"/>
      <c r="AE70" s="11"/>
      <c r="AF70" s="52"/>
      <c r="AG70" s="1"/>
    </row>
    <row r="71" spans="1:33" x14ac:dyDescent="0.25">
      <c r="A71" s="9" t="s">
        <v>2</v>
      </c>
      <c r="B71" s="3" t="s">
        <v>3</v>
      </c>
      <c r="C71" s="108">
        <v>140</v>
      </c>
      <c r="D71" s="3">
        <f t="shared" ref="D71:D76" si="0">C71*0.5</f>
        <v>70</v>
      </c>
      <c r="I71" s="80"/>
      <c r="J71" s="80"/>
      <c r="Y71" s="1"/>
      <c r="Z71" s="1"/>
      <c r="AA71" s="11"/>
      <c r="AB71" s="11"/>
      <c r="AC71" s="11"/>
      <c r="AD71" s="11"/>
      <c r="AE71" s="11"/>
      <c r="AF71" s="1"/>
      <c r="AG71" s="1"/>
    </row>
    <row r="72" spans="1:33" x14ac:dyDescent="0.25">
      <c r="A72" s="9" t="s">
        <v>4</v>
      </c>
      <c r="B72" s="3" t="s">
        <v>5</v>
      </c>
      <c r="C72" s="108">
        <v>17</v>
      </c>
      <c r="D72" s="3">
        <f t="shared" si="0"/>
        <v>8.5</v>
      </c>
      <c r="I72" s="80"/>
      <c r="J72" s="80"/>
      <c r="Y72" s="1"/>
      <c r="Z72" s="1"/>
      <c r="AA72" s="11"/>
      <c r="AB72" s="11"/>
      <c r="AC72" s="11"/>
      <c r="AD72" s="11"/>
      <c r="AE72" s="11"/>
      <c r="AF72" s="1"/>
      <c r="AG72" s="1"/>
    </row>
    <row r="73" spans="1:33" x14ac:dyDescent="0.25">
      <c r="A73" s="9" t="s">
        <v>6</v>
      </c>
      <c r="B73" s="3" t="s">
        <v>7</v>
      </c>
      <c r="C73" s="108">
        <v>1</v>
      </c>
      <c r="D73" s="3">
        <f t="shared" si="0"/>
        <v>0.5</v>
      </c>
      <c r="I73" s="80"/>
      <c r="J73" s="80"/>
      <c r="Y73" s="1"/>
      <c r="Z73" s="1"/>
      <c r="AA73" s="11"/>
      <c r="AB73" s="11"/>
      <c r="AC73" s="11"/>
      <c r="AD73" s="11"/>
      <c r="AE73" s="11"/>
      <c r="AF73" s="1"/>
      <c r="AG73" s="1"/>
    </row>
    <row r="74" spans="1:33" x14ac:dyDescent="0.25">
      <c r="A74" s="9" t="s">
        <v>8</v>
      </c>
      <c r="B74" s="3" t="s">
        <v>9</v>
      </c>
      <c r="C74" s="108">
        <v>2</v>
      </c>
      <c r="D74" s="3">
        <f t="shared" si="0"/>
        <v>1</v>
      </c>
      <c r="F74" s="80"/>
      <c r="G74" s="80"/>
      <c r="H74" s="80"/>
      <c r="I74" s="80"/>
      <c r="J74" s="80"/>
      <c r="Y74" s="1"/>
      <c r="Z74" s="1"/>
      <c r="AA74" s="11"/>
      <c r="AB74" s="11"/>
      <c r="AC74" s="11"/>
      <c r="AD74" s="11"/>
      <c r="AE74" s="11"/>
      <c r="AF74" s="1"/>
      <c r="AG74" s="1"/>
    </row>
    <row r="75" spans="1:33" x14ac:dyDescent="0.25">
      <c r="A75" s="9" t="s">
        <v>10</v>
      </c>
      <c r="B75" s="3" t="s">
        <v>11</v>
      </c>
      <c r="C75" s="108">
        <v>6</v>
      </c>
      <c r="D75" s="3">
        <f t="shared" si="0"/>
        <v>3</v>
      </c>
      <c r="F75" s="80"/>
      <c r="G75" s="80"/>
      <c r="H75" s="80"/>
      <c r="I75" s="80"/>
      <c r="J75" s="80"/>
      <c r="Y75" s="1"/>
      <c r="Z75" s="1"/>
      <c r="AA75" s="11"/>
      <c r="AB75" s="11"/>
      <c r="AC75" s="11"/>
      <c r="AD75" s="11"/>
      <c r="AE75" s="11"/>
      <c r="AF75" s="1"/>
      <c r="AG75" s="1"/>
    </row>
    <row r="76" spans="1:33" x14ac:dyDescent="0.25">
      <c r="A76" s="9" t="s">
        <v>12</v>
      </c>
      <c r="B76" s="3" t="s">
        <v>35</v>
      </c>
      <c r="C76" s="108">
        <v>100</v>
      </c>
      <c r="D76" s="3">
        <f t="shared" si="0"/>
        <v>50</v>
      </c>
      <c r="F76" s="80"/>
      <c r="G76" s="80"/>
      <c r="H76" s="80"/>
      <c r="I76" s="80"/>
      <c r="J76" s="80"/>
      <c r="Y76" s="1"/>
      <c r="Z76" s="1"/>
      <c r="AA76" s="11"/>
      <c r="AB76" s="11"/>
      <c r="AC76" s="11"/>
      <c r="AD76" s="11"/>
      <c r="AE76" s="11"/>
      <c r="AF76" s="1"/>
      <c r="AG76" s="1"/>
    </row>
    <row r="77" spans="1:33" x14ac:dyDescent="0.25">
      <c r="A77" s="9" t="s">
        <v>12</v>
      </c>
      <c r="B77" s="3" t="s">
        <v>34</v>
      </c>
      <c r="C77" s="108">
        <v>100</v>
      </c>
      <c r="D77" s="3">
        <f>C77*0.5</f>
        <v>50</v>
      </c>
      <c r="F77" s="80"/>
      <c r="G77" s="80"/>
      <c r="H77" s="80"/>
      <c r="I77" s="80"/>
      <c r="J77" s="80"/>
      <c r="Y77" s="1"/>
      <c r="Z77" s="1"/>
      <c r="AA77" s="11"/>
      <c r="AB77" s="11"/>
      <c r="AC77" s="11"/>
      <c r="AD77" s="11"/>
      <c r="AE77" s="11"/>
      <c r="AF77" s="1"/>
      <c r="AG77" s="1"/>
    </row>
    <row r="78" spans="1:33" x14ac:dyDescent="0.25">
      <c r="A78" s="9" t="s">
        <v>28</v>
      </c>
      <c r="B78" s="3" t="s">
        <v>29</v>
      </c>
      <c r="C78" s="108">
        <v>175</v>
      </c>
      <c r="D78" s="3">
        <f>C78*0.5</f>
        <v>87.5</v>
      </c>
      <c r="F78" s="80"/>
      <c r="G78" s="80"/>
      <c r="H78" s="80"/>
      <c r="I78" s="80"/>
      <c r="J78" s="80"/>
      <c r="Y78" s="1"/>
      <c r="Z78" s="1"/>
      <c r="AA78" s="11"/>
      <c r="AB78" s="11"/>
      <c r="AC78" s="11"/>
      <c r="AD78" s="11"/>
      <c r="AE78" s="11"/>
      <c r="AF78" s="1"/>
      <c r="AG78" s="1"/>
    </row>
    <row r="79" spans="1:33" ht="21" x14ac:dyDescent="0.35">
      <c r="A79" s="9"/>
      <c r="B79" s="3"/>
      <c r="C79" s="109"/>
      <c r="D79" s="70"/>
      <c r="F79" s="81"/>
      <c r="G79" s="81"/>
      <c r="H79" s="81"/>
      <c r="I79" s="80"/>
      <c r="J79" s="80"/>
      <c r="Y79" s="1"/>
      <c r="Z79" s="1"/>
      <c r="AA79" s="11"/>
      <c r="AB79" s="11"/>
      <c r="AC79" s="11"/>
      <c r="AD79" s="11"/>
      <c r="AE79" s="11"/>
      <c r="AF79" s="1"/>
      <c r="AG79" s="1"/>
    </row>
    <row r="80" spans="1:33" ht="21" x14ac:dyDescent="0.35">
      <c r="A80" s="9"/>
      <c r="B80" s="7" t="s">
        <v>51</v>
      </c>
      <c r="C80" s="14"/>
      <c r="D80" s="14">
        <f>D71+D72*0.15+(D73+D74)*C28*0.85+D75*C29*0.85+(D76+D77)*0.85+D78/(1+C30)^9</f>
        <v>1041.4282801690572</v>
      </c>
      <c r="F80" s="81"/>
      <c r="G80" s="81"/>
      <c r="H80" s="81"/>
      <c r="I80" s="80"/>
      <c r="J80" s="80"/>
      <c r="Y80" s="1"/>
      <c r="Z80" s="1"/>
      <c r="AA80" s="11"/>
      <c r="AB80" s="11"/>
      <c r="AC80" s="11"/>
      <c r="AD80" s="11"/>
      <c r="AE80" s="11"/>
      <c r="AF80" s="1"/>
      <c r="AG80" s="1"/>
    </row>
    <row r="81" spans="1:33" ht="21" x14ac:dyDescent="0.35">
      <c r="A81" s="9"/>
      <c r="B81" s="7"/>
      <c r="C81" s="14"/>
      <c r="D81" s="14"/>
      <c r="F81" s="82"/>
      <c r="G81" s="83"/>
      <c r="H81" s="81"/>
      <c r="I81" s="80"/>
      <c r="J81" s="80"/>
      <c r="AD81" s="1"/>
      <c r="AE81" s="11"/>
      <c r="AF81" s="1"/>
      <c r="AG81" s="1"/>
    </row>
    <row r="82" spans="1:33" x14ac:dyDescent="0.25">
      <c r="A82" s="9"/>
      <c r="B82" s="3" t="s">
        <v>54</v>
      </c>
      <c r="C82" s="73"/>
      <c r="D82" s="3">
        <f>(C71+C72*0.15+C73*C28+C74*C28+C75*C29+C76)*0.4</f>
        <v>877.0200000000001</v>
      </c>
      <c r="F82" s="81"/>
      <c r="G82" s="81"/>
      <c r="H82" s="81"/>
      <c r="I82" s="80"/>
      <c r="J82" s="80"/>
      <c r="AD82" s="1"/>
      <c r="AE82" s="11"/>
      <c r="AF82" s="1"/>
      <c r="AG82" s="1"/>
    </row>
    <row r="83" spans="1:33" x14ac:dyDescent="0.25">
      <c r="A83" s="9"/>
      <c r="B83" s="3" t="s">
        <v>55</v>
      </c>
      <c r="C83" s="73"/>
      <c r="D83" s="3">
        <v>100</v>
      </c>
      <c r="F83" s="81"/>
      <c r="G83" s="81"/>
      <c r="H83" s="81"/>
      <c r="I83" s="80"/>
      <c r="J83" s="80"/>
      <c r="AD83" s="1"/>
      <c r="AE83" s="11"/>
      <c r="AF83" s="1"/>
      <c r="AG83" s="1"/>
    </row>
    <row r="84" spans="1:33" x14ac:dyDescent="0.25">
      <c r="A84" s="9"/>
      <c r="B84" s="3"/>
      <c r="C84" s="73"/>
      <c r="D84" s="3"/>
      <c r="F84" s="81"/>
      <c r="G84" s="81"/>
      <c r="H84" s="81"/>
      <c r="I84" s="80"/>
      <c r="J84" s="80"/>
      <c r="AD84" s="1"/>
      <c r="AE84" s="11"/>
      <c r="AF84" s="1"/>
      <c r="AG84" s="1"/>
    </row>
    <row r="85" spans="1:33" ht="21" x14ac:dyDescent="0.35">
      <c r="A85" s="9"/>
      <c r="B85" s="7" t="s">
        <v>56</v>
      </c>
      <c r="C85" s="74"/>
      <c r="D85" s="14">
        <f>SUM(D82:D83)</f>
        <v>977.0200000000001</v>
      </c>
      <c r="F85" s="84"/>
      <c r="G85" s="84"/>
      <c r="H85" s="84"/>
      <c r="AD85" s="1"/>
      <c r="AE85" s="11"/>
      <c r="AF85" s="1"/>
      <c r="AG85" s="1"/>
    </row>
    <row r="86" spans="1:33" x14ac:dyDescent="0.25">
      <c r="F86" s="78" t="s">
        <v>41</v>
      </c>
      <c r="G86" s="79"/>
      <c r="H86" s="79"/>
      <c r="AD86" s="1"/>
      <c r="AE86" s="11"/>
      <c r="AF86" s="1"/>
      <c r="AG86" s="1"/>
    </row>
    <row r="87" spans="1:33" ht="21" x14ac:dyDescent="0.35">
      <c r="A87" s="96" t="s">
        <v>59</v>
      </c>
      <c r="B87" s="96"/>
      <c r="C87" s="96"/>
      <c r="D87" s="96"/>
      <c r="F87" s="79"/>
      <c r="G87" s="79" t="s">
        <v>60</v>
      </c>
      <c r="H87" s="79" t="s">
        <v>53</v>
      </c>
      <c r="AD87" s="1"/>
      <c r="AE87" s="11"/>
      <c r="AF87" s="1"/>
      <c r="AG87" s="1"/>
    </row>
    <row r="88" spans="1:33" x14ac:dyDescent="0.25">
      <c r="A88" s="20"/>
      <c r="B88" s="4"/>
      <c r="C88" s="4"/>
      <c r="D88" s="4"/>
      <c r="F88" s="79" t="s">
        <v>23</v>
      </c>
      <c r="G88" s="79">
        <f>(D80+D85)*C25</f>
        <v>2018.4482801690574</v>
      </c>
      <c r="H88" s="79">
        <f>(C102+D102)*C25</f>
        <v>1506.6641999999999</v>
      </c>
      <c r="AD88" s="1"/>
      <c r="AE88" s="11"/>
      <c r="AF88" s="1"/>
      <c r="AG88" s="1"/>
    </row>
    <row r="89" spans="1:33" x14ac:dyDescent="0.25">
      <c r="A89" s="20"/>
      <c r="B89" s="4" t="s">
        <v>19</v>
      </c>
      <c r="C89" s="4"/>
      <c r="D89" s="51">
        <v>100</v>
      </c>
      <c r="F89" s="79" t="s">
        <v>26</v>
      </c>
      <c r="G89" s="79">
        <f>D92*C25</f>
        <v>1037.9658038180596</v>
      </c>
      <c r="H89" s="79">
        <v>0</v>
      </c>
      <c r="AA89" s="10"/>
      <c r="AB89" s="10"/>
      <c r="AC89" s="10"/>
      <c r="AD89" s="10"/>
      <c r="AE89" s="10"/>
    </row>
    <row r="90" spans="1:33" x14ac:dyDescent="0.25">
      <c r="A90" s="20"/>
      <c r="B90" s="4" t="s">
        <v>20</v>
      </c>
      <c r="C90" s="22"/>
      <c r="D90" s="50">
        <v>15</v>
      </c>
      <c r="F90" s="79" t="s">
        <v>24</v>
      </c>
      <c r="G90" s="79">
        <v>0</v>
      </c>
      <c r="H90" s="79">
        <f>D107</f>
        <v>0</v>
      </c>
      <c r="AA90" s="10"/>
      <c r="AB90" s="10"/>
      <c r="AC90" s="10"/>
      <c r="AD90" s="10"/>
      <c r="AE90" s="10"/>
    </row>
    <row r="91" spans="1:33" x14ac:dyDescent="0.25">
      <c r="A91" s="20"/>
      <c r="B91" s="4"/>
      <c r="C91" s="4"/>
      <c r="D91" s="4"/>
      <c r="F91" s="79" t="s">
        <v>27</v>
      </c>
      <c r="G91" s="79">
        <f>C35</f>
        <v>4334.4815603381139</v>
      </c>
      <c r="H91" s="79">
        <f>C35</f>
        <v>4334.4815603381139</v>
      </c>
      <c r="AA91" s="10"/>
      <c r="AB91" s="10"/>
      <c r="AC91" s="10"/>
      <c r="AD91" s="10"/>
      <c r="AE91" s="10"/>
    </row>
    <row r="92" spans="1:33" ht="23.25" customHeight="1" x14ac:dyDescent="0.35">
      <c r="A92" s="20"/>
      <c r="B92" s="8" t="s">
        <v>32</v>
      </c>
      <c r="C92" s="8"/>
      <c r="D92" s="21">
        <f>D89*(((1/C30)-(1/(C30*(1+C30)^D90))))</f>
        <v>1037.9658038180596</v>
      </c>
      <c r="F92" s="85"/>
      <c r="G92" s="85"/>
      <c r="H92" s="84"/>
      <c r="AA92" s="10"/>
      <c r="AB92" s="10"/>
      <c r="AC92" s="10"/>
      <c r="AD92" s="10"/>
      <c r="AE92" s="10"/>
    </row>
    <row r="93" spans="1:33" x14ac:dyDescent="0.25">
      <c r="F93" s="85"/>
      <c r="G93" s="85"/>
      <c r="H93" s="84"/>
      <c r="AA93" s="10"/>
      <c r="AB93" s="10"/>
      <c r="AC93" s="10"/>
      <c r="AD93" s="10"/>
      <c r="AE93" s="10"/>
    </row>
    <row r="94" spans="1:33" ht="21" x14ac:dyDescent="0.35">
      <c r="A94" s="12"/>
      <c r="B94" s="97" t="s">
        <v>58</v>
      </c>
      <c r="C94" s="97"/>
      <c r="D94" s="97"/>
      <c r="AA94" s="10"/>
      <c r="AB94" s="10"/>
      <c r="AC94" s="10"/>
      <c r="AD94" s="10"/>
      <c r="AE94" s="10"/>
    </row>
    <row r="95" spans="1:33" ht="15" customHeight="1" x14ac:dyDescent="0.25">
      <c r="A95" s="13"/>
      <c r="B95" s="2"/>
      <c r="C95" s="2"/>
      <c r="D95" s="2"/>
      <c r="AA95" s="10"/>
      <c r="AB95" s="10"/>
      <c r="AC95" s="10"/>
      <c r="AD95" s="10"/>
      <c r="AE95" s="10"/>
    </row>
    <row r="96" spans="1:33" x14ac:dyDescent="0.25">
      <c r="A96" s="44" t="s">
        <v>0</v>
      </c>
      <c r="B96" s="45" t="s">
        <v>13</v>
      </c>
      <c r="C96" s="45" t="s">
        <v>46</v>
      </c>
      <c r="D96" s="45" t="s">
        <v>45</v>
      </c>
      <c r="AA96" s="10"/>
      <c r="AB96" s="10"/>
      <c r="AC96" s="10"/>
      <c r="AD96" s="10"/>
      <c r="AE96" s="10"/>
    </row>
    <row r="97" spans="1:31" x14ac:dyDescent="0.25">
      <c r="A97" s="13">
        <v>490</v>
      </c>
      <c r="B97" s="2" t="s">
        <v>64</v>
      </c>
      <c r="C97" s="2">
        <v>211.94</v>
      </c>
      <c r="D97" s="2">
        <f>((C97/0.75)*0.9)-C97</f>
        <v>42.387999999999977</v>
      </c>
      <c r="AA97" s="10"/>
      <c r="AB97" s="10"/>
      <c r="AC97" s="10"/>
      <c r="AD97" s="10"/>
      <c r="AE97" s="10"/>
    </row>
    <row r="98" spans="1:31" x14ac:dyDescent="0.25">
      <c r="A98" s="13">
        <v>393</v>
      </c>
      <c r="B98" s="2" t="s">
        <v>14</v>
      </c>
      <c r="C98" s="2">
        <v>125.52</v>
      </c>
      <c r="D98" s="2">
        <f t="shared" ref="D98" si="1">((C98/0.75)*0.9)-C98</f>
        <v>25.103999999999999</v>
      </c>
      <c r="AA98" s="10"/>
      <c r="AB98" s="10"/>
      <c r="AC98" s="10"/>
      <c r="AD98" s="10"/>
      <c r="AE98" s="10"/>
    </row>
    <row r="99" spans="1:31" x14ac:dyDescent="0.25">
      <c r="A99" s="13">
        <v>391</v>
      </c>
      <c r="B99" s="2" t="s">
        <v>21</v>
      </c>
      <c r="C99" s="2">
        <v>1094.03</v>
      </c>
      <c r="D99" s="2">
        <f>((C99/0.75)*0.9)-C99</f>
        <v>218.80600000000004</v>
      </c>
      <c r="AA99" s="10"/>
      <c r="AB99" s="10"/>
      <c r="AC99" s="10"/>
      <c r="AD99" s="10"/>
      <c r="AE99" s="10"/>
    </row>
    <row r="100" spans="1:31" x14ac:dyDescent="0.25">
      <c r="A100" s="13">
        <v>315</v>
      </c>
      <c r="B100" s="2" t="s">
        <v>67</v>
      </c>
      <c r="C100" s="2">
        <v>111.6</v>
      </c>
      <c r="D100" s="2">
        <f t="shared" ref="D100" si="2">((C100/0.75)*0.9)-C100</f>
        <v>22.319999999999993</v>
      </c>
      <c r="F100" s="1"/>
      <c r="G100" s="1"/>
      <c r="H100" s="1"/>
      <c r="AA100" s="10"/>
      <c r="AB100" s="10"/>
      <c r="AC100" s="10"/>
      <c r="AD100" s="10"/>
      <c r="AE100" s="10"/>
    </row>
    <row r="101" spans="1:31" ht="21" x14ac:dyDescent="0.35">
      <c r="A101" s="13"/>
      <c r="B101" s="2"/>
      <c r="C101" s="71"/>
      <c r="D101" s="71"/>
      <c r="F101" s="1"/>
      <c r="G101" s="1"/>
      <c r="H101" s="1"/>
    </row>
    <row r="102" spans="1:31" ht="21" x14ac:dyDescent="0.35">
      <c r="A102" s="13"/>
      <c r="B102" s="5" t="s">
        <v>43</v>
      </c>
      <c r="C102" s="15">
        <f>SUM(C97)+SUM(C98)*0.15+SUM(C99:C100)*0.85</f>
        <v>1255.5535</v>
      </c>
      <c r="D102" s="15">
        <f>SUM(D97)+SUM(D98)*0.15+SUM(D99:D100)*0.85</f>
        <v>251.11070000000001</v>
      </c>
      <c r="F102" s="1"/>
      <c r="G102" s="1"/>
      <c r="H102" s="1"/>
    </row>
    <row r="103" spans="1:31" x14ac:dyDescent="0.25">
      <c r="A103" s="17"/>
      <c r="B103" s="16"/>
      <c r="C103" s="16"/>
      <c r="D103" s="16"/>
    </row>
    <row r="104" spans="1:31" x14ac:dyDescent="0.25">
      <c r="A104" s="17"/>
      <c r="B104" s="16"/>
      <c r="C104" s="16"/>
      <c r="D104" s="16"/>
    </row>
    <row r="105" spans="1:31" x14ac:dyDescent="0.25">
      <c r="A105" s="17"/>
      <c r="B105" s="16"/>
      <c r="C105" s="26"/>
      <c r="D105" s="17"/>
    </row>
    <row r="106" spans="1:31" x14ac:dyDescent="0.25">
      <c r="A106" s="17"/>
      <c r="B106" s="16"/>
      <c r="C106" s="16"/>
      <c r="D106" s="16"/>
      <c r="E106" s="25"/>
    </row>
    <row r="107" spans="1:31" ht="21" x14ac:dyDescent="0.35">
      <c r="A107" s="17"/>
      <c r="B107" s="16"/>
      <c r="C107" s="18"/>
      <c r="D107" s="19"/>
      <c r="E107" s="16"/>
    </row>
    <row r="108" spans="1:31" ht="21" x14ac:dyDescent="0.35">
      <c r="A108" s="17"/>
      <c r="B108" s="16"/>
      <c r="C108" s="23"/>
      <c r="D108" s="24"/>
      <c r="E108" s="16"/>
    </row>
    <row r="109" spans="1:31" ht="21" x14ac:dyDescent="0.35">
      <c r="A109" s="17"/>
      <c r="B109" s="53"/>
      <c r="C109" s="18"/>
      <c r="D109" s="19"/>
      <c r="E109" s="16"/>
      <c r="F109" s="16"/>
      <c r="G109" s="1"/>
    </row>
    <row r="110" spans="1:31" x14ac:dyDescent="0.25">
      <c r="A110" s="17"/>
      <c r="B110" s="16"/>
      <c r="C110" s="16"/>
      <c r="D110" s="16"/>
      <c r="E110" s="16"/>
      <c r="F110" s="16"/>
      <c r="G110" s="1"/>
      <c r="H110" s="16"/>
    </row>
    <row r="111" spans="1:31" x14ac:dyDescent="0.25">
      <c r="A111" s="17"/>
      <c r="B111" s="16"/>
      <c r="C111" s="16"/>
      <c r="D111" s="17"/>
      <c r="E111" s="16"/>
      <c r="F111" s="16"/>
      <c r="G111" s="1"/>
      <c r="H111" s="16"/>
    </row>
    <row r="112" spans="1:31" x14ac:dyDescent="0.25">
      <c r="A112" s="17"/>
      <c r="B112" s="16"/>
      <c r="C112" s="26"/>
      <c r="D112" s="27"/>
      <c r="E112" s="16"/>
      <c r="F112" s="16"/>
      <c r="G112" s="1"/>
      <c r="H112" s="16"/>
    </row>
    <row r="113" spans="1:11" ht="15.75" x14ac:dyDescent="0.25">
      <c r="A113" s="17"/>
      <c r="B113" s="38"/>
      <c r="C113" s="39"/>
      <c r="D113" s="39"/>
      <c r="E113" s="39"/>
      <c r="F113" s="39"/>
      <c r="G113" s="39"/>
      <c r="H113" s="39"/>
      <c r="I113" s="39"/>
      <c r="J113" s="39"/>
      <c r="K113" s="39"/>
    </row>
    <row r="114" spans="1:11" x14ac:dyDescent="0.25">
      <c r="A114" s="17"/>
      <c r="B114" s="40"/>
      <c r="C114" s="40"/>
      <c r="D114" s="40"/>
      <c r="E114" s="34"/>
      <c r="F114" s="34"/>
      <c r="G114" s="34"/>
      <c r="H114" s="34"/>
      <c r="I114" s="34"/>
      <c r="J114" s="34"/>
      <c r="K114" s="34"/>
    </row>
    <row r="115" spans="1:11" x14ac:dyDescent="0.25">
      <c r="A115" s="17"/>
      <c r="B115" s="41"/>
      <c r="C115" s="35"/>
      <c r="D115" s="37"/>
      <c r="E115" s="28"/>
      <c r="F115" s="28"/>
      <c r="G115" s="28"/>
      <c r="H115" s="28"/>
      <c r="I115" s="28"/>
      <c r="J115" s="28"/>
      <c r="K115" s="28"/>
    </row>
    <row r="116" spans="1:11" ht="15" customHeight="1" x14ac:dyDescent="0.25">
      <c r="A116" s="17"/>
      <c r="B116" s="41"/>
      <c r="C116" s="35"/>
      <c r="D116" s="37"/>
      <c r="E116" s="46"/>
      <c r="F116" s="46"/>
      <c r="G116" s="46"/>
      <c r="H116" s="46"/>
      <c r="I116" s="46"/>
      <c r="J116" s="46"/>
      <c r="K116" s="46"/>
    </row>
    <row r="117" spans="1:11" x14ac:dyDescent="0.25">
      <c r="A117" s="17"/>
      <c r="B117" s="41"/>
      <c r="C117" s="35"/>
      <c r="D117" s="37"/>
      <c r="E117" s="28"/>
      <c r="F117" s="29"/>
      <c r="G117" s="36"/>
      <c r="H117" s="30"/>
      <c r="I117" s="30"/>
      <c r="J117" s="30"/>
      <c r="K117" s="30"/>
    </row>
    <row r="118" spans="1:11" x14ac:dyDescent="0.25">
      <c r="A118" s="17"/>
      <c r="B118" s="41"/>
      <c r="C118" s="35"/>
      <c r="D118" s="37"/>
      <c r="E118" s="28"/>
      <c r="F118" s="29"/>
      <c r="G118" s="31"/>
      <c r="H118" s="32"/>
      <c r="I118" s="32"/>
      <c r="J118" s="32"/>
      <c r="K118" s="32"/>
    </row>
    <row r="119" spans="1:11" x14ac:dyDescent="0.25">
      <c r="A119" s="17"/>
      <c r="B119" s="41"/>
      <c r="C119" s="35"/>
      <c r="D119" s="37"/>
      <c r="E119" s="33"/>
      <c r="F119" s="33"/>
      <c r="G119" s="33"/>
      <c r="H119" s="33"/>
      <c r="I119" s="33"/>
      <c r="J119" s="33"/>
      <c r="K119" s="33"/>
    </row>
    <row r="120" spans="1:11" ht="15" customHeight="1" x14ac:dyDescent="0.25">
      <c r="A120" s="17"/>
      <c r="B120" s="41"/>
      <c r="C120" s="35"/>
      <c r="D120" s="37"/>
      <c r="E120" s="47"/>
      <c r="F120" s="47"/>
      <c r="G120" s="47"/>
      <c r="H120" s="47"/>
      <c r="I120" s="47"/>
      <c r="J120" s="47"/>
      <c r="K120" s="47"/>
    </row>
    <row r="121" spans="1:11" x14ac:dyDescent="0.25">
      <c r="B121" s="41"/>
      <c r="C121" s="35"/>
      <c r="D121" s="37"/>
      <c r="E121" s="47"/>
      <c r="F121" s="47"/>
      <c r="G121" s="47"/>
      <c r="H121" s="47"/>
      <c r="I121" s="47"/>
      <c r="J121" s="47"/>
      <c r="K121" s="47"/>
    </row>
    <row r="122" spans="1:11" x14ac:dyDescent="0.25">
      <c r="B122" s="41"/>
      <c r="C122" s="35"/>
      <c r="D122" s="37"/>
      <c r="E122" s="47"/>
      <c r="I122" s="47"/>
      <c r="J122" s="47"/>
      <c r="K122" s="47"/>
    </row>
    <row r="123" spans="1:11" x14ac:dyDescent="0.25">
      <c r="B123" s="41"/>
      <c r="C123" s="35"/>
      <c r="D123" s="37"/>
      <c r="E123" s="47"/>
      <c r="I123" s="47"/>
      <c r="J123" s="47"/>
      <c r="K123" s="47"/>
    </row>
    <row r="124" spans="1:11" x14ac:dyDescent="0.25">
      <c r="B124" s="41"/>
      <c r="C124" s="35"/>
      <c r="D124" s="37"/>
      <c r="E124" s="47"/>
      <c r="I124" s="47"/>
      <c r="J124" s="47"/>
      <c r="K124" s="47"/>
    </row>
    <row r="125" spans="1:11" x14ac:dyDescent="0.25">
      <c r="B125" s="41"/>
      <c r="C125" s="35"/>
      <c r="D125" s="37"/>
      <c r="E125" s="47"/>
      <c r="I125" s="47"/>
      <c r="J125" s="47"/>
      <c r="K125" s="47"/>
    </row>
    <row r="126" spans="1:11" x14ac:dyDescent="0.25">
      <c r="B126" s="41"/>
      <c r="C126" s="35"/>
      <c r="D126" s="37"/>
      <c r="E126" s="28"/>
      <c r="I126" s="28"/>
      <c r="J126" s="28"/>
      <c r="K126" s="28"/>
    </row>
    <row r="127" spans="1:11" ht="15.75" customHeight="1" x14ac:dyDescent="0.25">
      <c r="B127" s="41"/>
      <c r="C127" s="35"/>
      <c r="D127" s="37"/>
      <c r="E127" s="48"/>
      <c r="I127" s="28"/>
      <c r="J127" s="28"/>
      <c r="K127" s="28"/>
    </row>
    <row r="128" spans="1:11" x14ac:dyDescent="0.25">
      <c r="B128" s="41"/>
      <c r="C128" s="35"/>
      <c r="D128" s="37"/>
      <c r="E128" s="28"/>
      <c r="F128" s="28"/>
      <c r="G128" s="28"/>
      <c r="H128" s="28"/>
      <c r="I128" s="28"/>
      <c r="J128" s="28"/>
      <c r="K128" s="28"/>
    </row>
    <row r="129" spans="2:11" x14ac:dyDescent="0.25">
      <c r="B129" s="41"/>
      <c r="C129" s="35"/>
      <c r="D129" s="37"/>
      <c r="E129" s="49"/>
      <c r="F129" s="49"/>
      <c r="G129" s="49"/>
      <c r="H129" s="49"/>
      <c r="I129" s="28"/>
      <c r="J129" s="28"/>
      <c r="K129" s="28"/>
    </row>
    <row r="130" spans="2:11" x14ac:dyDescent="0.25">
      <c r="B130" s="41"/>
      <c r="C130" s="35"/>
      <c r="D130" s="37"/>
      <c r="E130" s="49"/>
      <c r="F130" s="49"/>
      <c r="G130" s="49"/>
      <c r="H130" s="49"/>
      <c r="I130" s="28"/>
      <c r="J130" s="28"/>
      <c r="K130" s="28"/>
    </row>
    <row r="131" spans="2:11" x14ac:dyDescent="0.25">
      <c r="B131" s="41"/>
      <c r="C131" s="35"/>
      <c r="D131" s="37"/>
      <c r="E131" s="28"/>
      <c r="F131" s="28"/>
      <c r="G131" s="28"/>
      <c r="H131" s="28"/>
      <c r="I131" s="28"/>
      <c r="J131" s="28"/>
      <c r="K131" s="28"/>
    </row>
    <row r="132" spans="2:11" x14ac:dyDescent="0.25">
      <c r="B132" s="41"/>
      <c r="C132" s="35"/>
      <c r="D132" s="37"/>
      <c r="E132" s="28"/>
      <c r="F132" s="28"/>
      <c r="G132" s="28"/>
      <c r="H132" s="28"/>
      <c r="I132" s="28"/>
      <c r="J132" s="28"/>
      <c r="K132" s="28"/>
    </row>
    <row r="133" spans="2:11" x14ac:dyDescent="0.25">
      <c r="B133" s="41"/>
      <c r="C133" s="35"/>
      <c r="D133" s="37"/>
      <c r="E133" s="28"/>
      <c r="F133" s="28"/>
      <c r="G133" s="28"/>
      <c r="H133" s="28"/>
      <c r="I133" s="28"/>
      <c r="J133" s="28"/>
      <c r="K133" s="28"/>
    </row>
    <row r="134" spans="2:11" x14ac:dyDescent="0.25">
      <c r="B134" s="41"/>
      <c r="C134" s="35"/>
      <c r="D134" s="37"/>
      <c r="E134" s="28"/>
      <c r="F134" s="28"/>
      <c r="G134" s="28"/>
      <c r="H134" s="28"/>
      <c r="I134" s="28"/>
      <c r="J134" s="28"/>
      <c r="K134" s="28"/>
    </row>
    <row r="135" spans="2:11" x14ac:dyDescent="0.25">
      <c r="B135" s="41"/>
      <c r="C135" s="35"/>
      <c r="D135" s="37"/>
      <c r="E135" s="28"/>
      <c r="F135" s="28"/>
      <c r="G135" s="28"/>
      <c r="H135" s="28"/>
      <c r="I135" s="28"/>
      <c r="J135" s="28"/>
      <c r="K135" s="28"/>
    </row>
    <row r="136" spans="2:11" x14ac:dyDescent="0.25">
      <c r="B136" s="41"/>
      <c r="C136" s="35"/>
      <c r="D136" s="37"/>
      <c r="E136" s="28"/>
      <c r="F136" s="28"/>
      <c r="G136" s="28"/>
      <c r="H136" s="28"/>
      <c r="I136" s="28"/>
      <c r="J136" s="28"/>
      <c r="K136" s="28"/>
    </row>
    <row r="137" spans="2:11" x14ac:dyDescent="0.25">
      <c r="B137" s="41"/>
      <c r="C137" s="35"/>
      <c r="D137" s="37"/>
      <c r="E137" s="28"/>
      <c r="F137" s="28"/>
      <c r="G137" s="28"/>
      <c r="H137" s="28"/>
      <c r="I137" s="28"/>
      <c r="J137" s="28"/>
      <c r="K137" s="28"/>
    </row>
    <row r="138" spans="2:11" x14ac:dyDescent="0.25">
      <c r="B138" s="41"/>
      <c r="C138" s="35"/>
      <c r="D138" s="37"/>
      <c r="E138" s="28"/>
      <c r="F138" s="28"/>
      <c r="G138" s="28"/>
      <c r="H138" s="28"/>
      <c r="I138" s="28"/>
      <c r="J138" s="28"/>
      <c r="K138" s="28"/>
    </row>
    <row r="139" spans="2:11" x14ac:dyDescent="0.25">
      <c r="B139" s="41"/>
      <c r="C139" s="35"/>
      <c r="D139" s="37"/>
      <c r="E139" s="28"/>
      <c r="F139" s="28"/>
      <c r="G139" s="28"/>
      <c r="H139" s="28"/>
      <c r="I139" s="28"/>
      <c r="J139" s="28"/>
      <c r="K139" s="28"/>
    </row>
    <row r="140" spans="2:11" x14ac:dyDescent="0.25">
      <c r="B140" s="41"/>
      <c r="C140" s="35"/>
      <c r="D140" s="37"/>
      <c r="E140" s="28"/>
      <c r="F140" s="28"/>
      <c r="G140" s="28"/>
      <c r="H140" s="28"/>
      <c r="I140" s="28"/>
      <c r="J140" s="28"/>
      <c r="K140" s="28"/>
    </row>
    <row r="141" spans="2:11" x14ac:dyDescent="0.25">
      <c r="B141" s="41"/>
      <c r="C141" s="35"/>
      <c r="D141" s="37"/>
      <c r="E141" s="28"/>
      <c r="F141" s="28"/>
      <c r="G141" s="28"/>
      <c r="H141" s="28"/>
      <c r="I141" s="28"/>
      <c r="J141" s="28"/>
      <c r="K141" s="28"/>
    </row>
    <row r="142" spans="2:11" x14ac:dyDescent="0.25">
      <c r="B142" s="41"/>
      <c r="C142" s="35"/>
      <c r="D142" s="37"/>
      <c r="E142" s="28"/>
      <c r="F142" s="28"/>
      <c r="G142" s="28"/>
      <c r="H142" s="28"/>
      <c r="I142" s="28"/>
      <c r="J142" s="28"/>
      <c r="K142" s="28"/>
    </row>
    <row r="143" spans="2:11" x14ac:dyDescent="0.25">
      <c r="B143" s="41"/>
      <c r="C143" s="35"/>
      <c r="D143" s="37"/>
      <c r="E143" s="28"/>
      <c r="F143" s="28"/>
      <c r="G143" s="28"/>
      <c r="H143" s="28"/>
      <c r="I143" s="28"/>
      <c r="J143" s="28"/>
      <c r="K143" s="28"/>
    </row>
    <row r="144" spans="2:11" x14ac:dyDescent="0.25">
      <c r="B144" s="41"/>
      <c r="C144" s="35"/>
      <c r="D144" s="37"/>
      <c r="E144" s="28"/>
      <c r="F144" s="28"/>
      <c r="G144" s="28"/>
      <c r="H144" s="28"/>
      <c r="I144" s="28"/>
      <c r="J144" s="28"/>
      <c r="K144" s="28"/>
    </row>
    <row r="145" spans="2:11" x14ac:dyDescent="0.25">
      <c r="B145" s="41"/>
      <c r="C145" s="35"/>
      <c r="D145" s="37"/>
      <c r="E145" s="28"/>
      <c r="F145" s="28"/>
      <c r="G145" s="28"/>
      <c r="H145" s="28"/>
      <c r="I145" s="28"/>
      <c r="J145" s="28"/>
      <c r="K145" s="28"/>
    </row>
    <row r="146" spans="2:11" x14ac:dyDescent="0.25">
      <c r="B146" s="41"/>
      <c r="C146" s="35"/>
      <c r="D146" s="37"/>
      <c r="E146" s="28"/>
      <c r="F146" s="28"/>
      <c r="G146" s="28"/>
      <c r="H146" s="28"/>
      <c r="I146" s="28"/>
      <c r="J146" s="28"/>
      <c r="K146" s="28"/>
    </row>
    <row r="147" spans="2:11" x14ac:dyDescent="0.25">
      <c r="B147" s="41"/>
      <c r="C147" s="35"/>
      <c r="D147" s="37"/>
      <c r="E147" s="28"/>
      <c r="F147" s="28"/>
      <c r="G147" s="28"/>
      <c r="H147" s="28"/>
      <c r="I147" s="28"/>
      <c r="J147" s="28"/>
      <c r="K147" s="28"/>
    </row>
    <row r="148" spans="2:11" x14ac:dyDescent="0.25">
      <c r="B148" s="41"/>
      <c r="C148" s="35"/>
      <c r="D148" s="37"/>
      <c r="E148" s="28"/>
      <c r="F148" s="28"/>
      <c r="G148" s="28"/>
      <c r="H148" s="28"/>
      <c r="I148" s="28"/>
      <c r="J148" s="28"/>
      <c r="K148" s="28"/>
    </row>
    <row r="149" spans="2:11" x14ac:dyDescent="0.25">
      <c r="B149" s="41"/>
      <c r="C149" s="35"/>
      <c r="D149" s="37"/>
      <c r="E149" s="28"/>
      <c r="F149" s="28"/>
      <c r="G149" s="28"/>
      <c r="H149" s="28"/>
      <c r="I149" s="28"/>
      <c r="J149" s="28"/>
      <c r="K149" s="28"/>
    </row>
    <row r="150" spans="2:11" x14ac:dyDescent="0.25">
      <c r="B150" s="41"/>
      <c r="C150" s="35"/>
      <c r="D150" s="37"/>
      <c r="E150" s="28"/>
      <c r="F150" s="28"/>
      <c r="G150" s="28"/>
      <c r="H150" s="28"/>
      <c r="I150" s="28"/>
      <c r="J150" s="28"/>
      <c r="K150" s="28"/>
    </row>
    <row r="151" spans="2:11" x14ac:dyDescent="0.25">
      <c r="B151" s="41"/>
      <c r="C151" s="35"/>
      <c r="D151" s="37"/>
      <c r="E151" s="28"/>
      <c r="F151" s="28"/>
      <c r="G151" s="28"/>
      <c r="H151" s="28"/>
      <c r="I151" s="28"/>
      <c r="J151" s="28"/>
      <c r="K151" s="28"/>
    </row>
    <row r="152" spans="2:11" x14ac:dyDescent="0.25">
      <c r="B152" s="41"/>
      <c r="C152" s="35"/>
      <c r="D152" s="37"/>
      <c r="E152" s="28"/>
      <c r="F152" s="28"/>
      <c r="G152" s="28"/>
      <c r="H152" s="28"/>
      <c r="I152" s="28"/>
      <c r="J152" s="28"/>
      <c r="K152" s="28"/>
    </row>
    <row r="153" spans="2:11" x14ac:dyDescent="0.25">
      <c r="B153" s="41"/>
      <c r="C153" s="35"/>
      <c r="D153" s="37"/>
      <c r="E153" s="28"/>
      <c r="F153" s="28"/>
      <c r="G153" s="28"/>
      <c r="H153" s="28"/>
      <c r="I153" s="28"/>
      <c r="J153" s="28"/>
      <c r="K153" s="28"/>
    </row>
    <row r="154" spans="2:11" x14ac:dyDescent="0.25">
      <c r="B154" s="41"/>
      <c r="C154" s="35"/>
      <c r="D154" s="37"/>
      <c r="E154" s="28"/>
      <c r="F154" s="28"/>
      <c r="G154" s="28"/>
      <c r="H154" s="28"/>
      <c r="I154" s="28"/>
      <c r="J154" s="28"/>
      <c r="K154" s="28"/>
    </row>
    <row r="155" spans="2:11" x14ac:dyDescent="0.25">
      <c r="B155" s="41"/>
      <c r="C155" s="35"/>
      <c r="D155" s="37"/>
      <c r="E155" s="28"/>
      <c r="F155" s="28"/>
      <c r="G155" s="28"/>
      <c r="H155" s="28"/>
      <c r="I155" s="28"/>
      <c r="J155" s="28"/>
      <c r="K155" s="28"/>
    </row>
    <row r="156" spans="2:11" x14ac:dyDescent="0.25">
      <c r="B156" s="41"/>
      <c r="C156" s="35"/>
      <c r="D156" s="37"/>
      <c r="E156" s="28"/>
      <c r="F156" s="28"/>
      <c r="G156" s="28"/>
      <c r="H156" s="28"/>
      <c r="I156" s="28"/>
      <c r="J156" s="28"/>
      <c r="K156" s="28"/>
    </row>
    <row r="157" spans="2:11" x14ac:dyDescent="0.25">
      <c r="B157" s="41"/>
      <c r="C157" s="35"/>
      <c r="D157" s="37"/>
      <c r="E157" s="28"/>
      <c r="F157" s="28"/>
      <c r="G157" s="28"/>
      <c r="H157" s="28"/>
      <c r="I157" s="28"/>
      <c r="J157" s="28"/>
      <c r="K157" s="28"/>
    </row>
    <row r="158" spans="2:11" x14ac:dyDescent="0.25">
      <c r="B158" s="41"/>
      <c r="C158" s="35"/>
      <c r="D158" s="37"/>
      <c r="E158" s="28"/>
      <c r="F158" s="28"/>
      <c r="G158" s="28"/>
      <c r="H158" s="28"/>
      <c r="I158" s="28"/>
      <c r="J158" s="28"/>
      <c r="K158" s="28"/>
    </row>
    <row r="159" spans="2:11" x14ac:dyDescent="0.25">
      <c r="B159" s="41"/>
      <c r="C159" s="35"/>
      <c r="D159" s="37"/>
      <c r="E159" s="28"/>
      <c r="F159" s="28"/>
      <c r="G159" s="28"/>
      <c r="H159" s="28"/>
      <c r="I159" s="28"/>
      <c r="J159" s="28"/>
      <c r="K159" s="28"/>
    </row>
    <row r="160" spans="2:11" x14ac:dyDescent="0.25">
      <c r="B160" s="41"/>
      <c r="C160" s="35"/>
      <c r="D160" s="37"/>
      <c r="E160" s="28"/>
      <c r="F160" s="28"/>
      <c r="G160" s="28"/>
      <c r="H160" s="28"/>
      <c r="I160" s="28"/>
      <c r="J160" s="28"/>
      <c r="K160" s="28"/>
    </row>
    <row r="161" spans="2:11" x14ac:dyDescent="0.25">
      <c r="B161" s="41"/>
      <c r="C161" s="35"/>
      <c r="D161" s="37"/>
      <c r="E161" s="28"/>
      <c r="F161" s="28"/>
      <c r="G161" s="28"/>
      <c r="H161" s="28"/>
      <c r="I161" s="28"/>
      <c r="J161" s="28"/>
      <c r="K161" s="28"/>
    </row>
    <row r="162" spans="2:11" x14ac:dyDescent="0.25">
      <c r="B162" s="41"/>
      <c r="C162" s="35"/>
      <c r="D162" s="37"/>
      <c r="E162" s="28"/>
      <c r="F162" s="28"/>
      <c r="G162" s="28"/>
      <c r="H162" s="28"/>
      <c r="I162" s="28"/>
      <c r="J162" s="28"/>
      <c r="K162" s="28"/>
    </row>
    <row r="163" spans="2:11" x14ac:dyDescent="0.25">
      <c r="B163" s="41"/>
      <c r="C163" s="35"/>
      <c r="D163" s="37"/>
      <c r="E163" s="28"/>
      <c r="F163" s="28"/>
      <c r="G163" s="28"/>
      <c r="H163" s="28"/>
      <c r="I163" s="28"/>
      <c r="J163" s="28"/>
      <c r="K163" s="28"/>
    </row>
    <row r="164" spans="2:11" x14ac:dyDescent="0.25">
      <c r="B164" s="41"/>
      <c r="C164" s="35"/>
      <c r="D164" s="37"/>
      <c r="E164" s="28"/>
      <c r="F164" s="28"/>
      <c r="G164" s="28"/>
      <c r="H164" s="28"/>
      <c r="I164" s="28"/>
      <c r="J164" s="28"/>
      <c r="K164" s="28"/>
    </row>
    <row r="165" spans="2:11" x14ac:dyDescent="0.25">
      <c r="B165" s="41"/>
      <c r="C165" s="35"/>
      <c r="D165" s="37"/>
      <c r="E165" s="28"/>
      <c r="F165" s="28"/>
      <c r="G165" s="28"/>
      <c r="H165" s="28"/>
      <c r="I165" s="28"/>
      <c r="J165" s="28"/>
      <c r="K165" s="28"/>
    </row>
    <row r="166" spans="2:11" x14ac:dyDescent="0.25">
      <c r="B166" s="41"/>
      <c r="C166" s="35"/>
      <c r="D166" s="37"/>
      <c r="E166" s="28"/>
      <c r="F166" s="28"/>
      <c r="G166" s="28"/>
      <c r="H166" s="28"/>
      <c r="I166" s="28"/>
      <c r="J166" s="28"/>
      <c r="K166" s="28"/>
    </row>
    <row r="167" spans="2:11" x14ac:dyDescent="0.25">
      <c r="B167" s="41"/>
      <c r="C167" s="35"/>
      <c r="D167" s="37"/>
      <c r="E167" s="28"/>
      <c r="F167" s="28"/>
      <c r="G167" s="28"/>
      <c r="H167" s="28"/>
      <c r="I167" s="28"/>
      <c r="J167" s="28"/>
      <c r="K167" s="28"/>
    </row>
    <row r="168" spans="2:11" x14ac:dyDescent="0.25">
      <c r="B168" s="41"/>
      <c r="C168" s="35"/>
      <c r="D168" s="37"/>
      <c r="E168" s="28"/>
      <c r="F168" s="28"/>
      <c r="G168" s="28"/>
      <c r="H168" s="28"/>
      <c r="I168" s="28"/>
      <c r="J168" s="28"/>
      <c r="K168" s="28"/>
    </row>
    <row r="169" spans="2:11" x14ac:dyDescent="0.25">
      <c r="B169" s="41"/>
      <c r="C169" s="35"/>
      <c r="D169" s="37"/>
      <c r="E169" s="28"/>
      <c r="F169" s="28"/>
      <c r="G169" s="28"/>
      <c r="H169" s="28"/>
      <c r="I169" s="28"/>
      <c r="J169" s="28"/>
      <c r="K169" s="28"/>
    </row>
    <row r="170" spans="2:11" x14ac:dyDescent="0.25">
      <c r="B170" s="41"/>
      <c r="C170" s="35"/>
      <c r="D170" s="37"/>
      <c r="E170" s="28"/>
      <c r="F170" s="28"/>
      <c r="G170" s="28"/>
      <c r="H170" s="28"/>
      <c r="I170" s="28"/>
      <c r="J170" s="28"/>
      <c r="K170" s="28"/>
    </row>
    <row r="171" spans="2:11" x14ac:dyDescent="0.25">
      <c r="B171" s="41"/>
      <c r="C171" s="35"/>
      <c r="D171" s="37"/>
      <c r="E171" s="28"/>
      <c r="F171" s="28"/>
      <c r="G171" s="28"/>
      <c r="H171" s="28"/>
      <c r="I171" s="28"/>
      <c r="J171" s="28"/>
      <c r="K171" s="28"/>
    </row>
    <row r="172" spans="2:11" x14ac:dyDescent="0.25">
      <c r="B172" s="41"/>
      <c r="C172" s="35"/>
      <c r="D172" s="37"/>
      <c r="E172" s="28"/>
      <c r="F172" s="28"/>
      <c r="G172" s="28"/>
      <c r="H172" s="28"/>
      <c r="I172" s="28"/>
      <c r="J172" s="28"/>
      <c r="K172" s="28"/>
    </row>
    <row r="173" spans="2:11" x14ac:dyDescent="0.25">
      <c r="B173" s="41"/>
      <c r="C173" s="35"/>
      <c r="D173" s="37"/>
      <c r="E173" s="28"/>
      <c r="F173" s="28"/>
      <c r="G173" s="28"/>
      <c r="H173" s="28"/>
      <c r="I173" s="28"/>
      <c r="J173" s="28"/>
      <c r="K173" s="28"/>
    </row>
    <row r="174" spans="2:11" x14ac:dyDescent="0.25">
      <c r="B174" s="41"/>
      <c r="C174" s="35"/>
      <c r="D174" s="37"/>
      <c r="E174" s="28"/>
      <c r="F174" s="28"/>
      <c r="G174" s="28"/>
      <c r="H174" s="28"/>
      <c r="I174" s="28"/>
      <c r="J174" s="28"/>
      <c r="K174" s="28"/>
    </row>
    <row r="175" spans="2:11" x14ac:dyDescent="0.25">
      <c r="B175" s="41"/>
      <c r="C175" s="35"/>
      <c r="D175" s="37"/>
      <c r="E175" s="28"/>
      <c r="F175" s="28"/>
      <c r="G175" s="28"/>
      <c r="H175" s="28"/>
      <c r="I175" s="28"/>
      <c r="J175" s="28"/>
      <c r="K175" s="28"/>
    </row>
    <row r="176" spans="2:11" x14ac:dyDescent="0.25">
      <c r="B176" s="41"/>
      <c r="C176" s="35"/>
      <c r="D176" s="37"/>
      <c r="E176" s="28"/>
      <c r="F176" s="28"/>
      <c r="G176" s="28"/>
      <c r="H176" s="28"/>
      <c r="I176" s="28"/>
      <c r="J176" s="28"/>
      <c r="K176" s="28"/>
    </row>
    <row r="177" spans="2:11" x14ac:dyDescent="0.25">
      <c r="B177" s="41"/>
      <c r="C177" s="35"/>
      <c r="D177" s="37"/>
      <c r="E177" s="28"/>
      <c r="F177" s="28"/>
      <c r="G177" s="28"/>
      <c r="H177" s="28"/>
      <c r="I177" s="28"/>
      <c r="J177" s="28"/>
      <c r="K177" s="28"/>
    </row>
    <row r="178" spans="2:11" x14ac:dyDescent="0.25">
      <c r="B178" s="41"/>
      <c r="C178" s="35"/>
      <c r="D178" s="37"/>
      <c r="E178" s="28"/>
      <c r="F178" s="28"/>
      <c r="G178" s="28"/>
      <c r="H178" s="28"/>
      <c r="I178" s="28"/>
      <c r="J178" s="28"/>
      <c r="K178" s="28"/>
    </row>
    <row r="179" spans="2:11" x14ac:dyDescent="0.25">
      <c r="B179" s="41"/>
      <c r="C179" s="35"/>
      <c r="D179" s="37"/>
      <c r="E179" s="28"/>
      <c r="F179" s="28"/>
      <c r="G179" s="28"/>
      <c r="H179" s="28"/>
      <c r="I179" s="28"/>
      <c r="J179" s="28"/>
      <c r="K179" s="28"/>
    </row>
    <row r="180" spans="2:11" x14ac:dyDescent="0.25">
      <c r="B180" s="41"/>
      <c r="C180" s="35"/>
      <c r="D180" s="37"/>
      <c r="E180" s="28"/>
      <c r="F180" s="28"/>
      <c r="G180" s="28"/>
      <c r="H180" s="28"/>
      <c r="I180" s="28"/>
      <c r="J180" s="28"/>
      <c r="K180" s="28"/>
    </row>
    <row r="181" spans="2:11" x14ac:dyDescent="0.25">
      <c r="B181" s="41"/>
      <c r="C181" s="35"/>
      <c r="D181" s="37"/>
      <c r="E181" s="28"/>
      <c r="F181" s="28"/>
      <c r="G181" s="28"/>
      <c r="H181" s="28"/>
      <c r="I181" s="28"/>
      <c r="J181" s="28"/>
      <c r="K181" s="28"/>
    </row>
    <row r="182" spans="2:11" x14ac:dyDescent="0.25">
      <c r="B182" s="41"/>
      <c r="C182" s="35"/>
      <c r="D182" s="37"/>
      <c r="E182" s="28"/>
      <c r="F182" s="28"/>
      <c r="G182" s="28"/>
      <c r="H182" s="28"/>
      <c r="I182" s="28"/>
      <c r="J182" s="28"/>
      <c r="K182" s="28"/>
    </row>
    <row r="183" spans="2:11" x14ac:dyDescent="0.25">
      <c r="B183" s="41"/>
      <c r="C183" s="35"/>
      <c r="D183" s="37"/>
      <c r="E183" s="28"/>
      <c r="F183" s="28"/>
      <c r="G183" s="28"/>
      <c r="H183" s="28"/>
      <c r="I183" s="28"/>
      <c r="J183" s="28"/>
      <c r="K183" s="28"/>
    </row>
    <row r="184" spans="2:11" x14ac:dyDescent="0.25">
      <c r="B184" s="41"/>
      <c r="C184" s="35"/>
      <c r="D184" s="37"/>
      <c r="E184" s="28"/>
      <c r="F184" s="28"/>
      <c r="G184" s="28"/>
      <c r="H184" s="28"/>
      <c r="I184" s="28"/>
      <c r="J184" s="28"/>
      <c r="K184" s="28"/>
    </row>
    <row r="185" spans="2:11" x14ac:dyDescent="0.25">
      <c r="B185" s="41"/>
      <c r="C185" s="35"/>
      <c r="D185" s="37"/>
      <c r="E185" s="28"/>
      <c r="F185" s="28"/>
      <c r="G185" s="28"/>
      <c r="H185" s="28"/>
      <c r="I185" s="28"/>
      <c r="J185" s="28"/>
      <c r="K185" s="28"/>
    </row>
    <row r="186" spans="2:11" x14ac:dyDescent="0.25">
      <c r="B186" s="41"/>
      <c r="C186" s="35"/>
      <c r="D186" s="37"/>
      <c r="E186" s="28"/>
      <c r="F186" s="28"/>
      <c r="G186" s="28"/>
      <c r="H186" s="28"/>
      <c r="I186" s="28"/>
      <c r="J186" s="28"/>
      <c r="K186" s="28"/>
    </row>
    <row r="187" spans="2:11" x14ac:dyDescent="0.25">
      <c r="B187" s="41"/>
      <c r="C187" s="35"/>
      <c r="D187" s="37"/>
      <c r="E187" s="28"/>
      <c r="F187" s="28"/>
      <c r="G187" s="28"/>
      <c r="H187" s="28"/>
      <c r="I187" s="28"/>
      <c r="J187" s="28"/>
      <c r="K187" s="28"/>
    </row>
    <row r="188" spans="2:11" x14ac:dyDescent="0.25">
      <c r="B188" s="41"/>
      <c r="C188" s="35"/>
      <c r="D188" s="37"/>
      <c r="E188" s="28"/>
      <c r="F188" s="28"/>
      <c r="G188" s="28"/>
      <c r="H188" s="28"/>
      <c r="I188" s="28"/>
      <c r="J188" s="28"/>
      <c r="K188" s="28"/>
    </row>
    <row r="189" spans="2:11" x14ac:dyDescent="0.25">
      <c r="B189" s="41"/>
      <c r="C189" s="35"/>
      <c r="D189" s="37"/>
      <c r="E189" s="28"/>
      <c r="F189" s="28"/>
      <c r="G189" s="28"/>
      <c r="H189" s="28"/>
      <c r="I189" s="28"/>
      <c r="J189" s="28"/>
      <c r="K189" s="28"/>
    </row>
    <row r="190" spans="2:11" x14ac:dyDescent="0.25">
      <c r="B190" s="41"/>
      <c r="C190" s="35"/>
      <c r="D190" s="37"/>
      <c r="E190" s="28"/>
      <c r="F190" s="28"/>
      <c r="G190" s="28"/>
      <c r="H190" s="28"/>
      <c r="I190" s="28"/>
      <c r="J190" s="28"/>
      <c r="K190" s="28"/>
    </row>
    <row r="191" spans="2:11" x14ac:dyDescent="0.25">
      <c r="B191" s="41"/>
      <c r="C191" s="35"/>
      <c r="D191" s="37"/>
      <c r="E191" s="28"/>
      <c r="F191" s="28"/>
      <c r="G191" s="28"/>
      <c r="H191" s="28"/>
      <c r="I191" s="28"/>
      <c r="J191" s="28"/>
      <c r="K191" s="28"/>
    </row>
    <row r="192" spans="2:11" x14ac:dyDescent="0.25">
      <c r="B192" s="41"/>
      <c r="C192" s="35"/>
      <c r="D192" s="37"/>
      <c r="E192" s="28"/>
      <c r="F192" s="28"/>
      <c r="G192" s="28"/>
      <c r="H192" s="28"/>
      <c r="I192" s="28"/>
      <c r="J192" s="28"/>
      <c r="K192" s="28"/>
    </row>
    <row r="193" spans="2:11" x14ac:dyDescent="0.25">
      <c r="B193" s="41"/>
      <c r="C193" s="35"/>
      <c r="D193" s="37"/>
      <c r="E193" s="28"/>
      <c r="F193" s="28"/>
      <c r="G193" s="28"/>
      <c r="H193" s="28"/>
      <c r="I193" s="28"/>
      <c r="J193" s="28"/>
      <c r="K193" s="28"/>
    </row>
    <row r="194" spans="2:11" x14ac:dyDescent="0.25">
      <c r="B194" s="41"/>
      <c r="C194" s="35"/>
      <c r="D194" s="37"/>
      <c r="E194" s="28"/>
      <c r="F194" s="28"/>
      <c r="G194" s="28"/>
      <c r="H194" s="28"/>
      <c r="I194" s="28"/>
      <c r="J194" s="28"/>
      <c r="K194" s="28"/>
    </row>
    <row r="195" spans="2:11" x14ac:dyDescent="0.25">
      <c r="B195" s="41"/>
      <c r="C195" s="35"/>
      <c r="D195" s="37"/>
      <c r="E195" s="28"/>
      <c r="F195" s="28"/>
      <c r="G195" s="28"/>
      <c r="H195" s="28"/>
      <c r="I195" s="28"/>
      <c r="J195" s="28"/>
      <c r="K195" s="28"/>
    </row>
    <row r="196" spans="2:11" x14ac:dyDescent="0.25">
      <c r="B196" s="41"/>
      <c r="C196" s="35"/>
      <c r="D196" s="37"/>
      <c r="E196" s="28"/>
      <c r="F196" s="28"/>
      <c r="G196" s="28"/>
      <c r="H196" s="28"/>
      <c r="I196" s="28"/>
      <c r="J196" s="28"/>
      <c r="K196" s="28"/>
    </row>
    <row r="197" spans="2:11" x14ac:dyDescent="0.25">
      <c r="B197" s="41"/>
      <c r="C197" s="35"/>
      <c r="D197" s="37"/>
      <c r="E197" s="28"/>
      <c r="F197" s="28"/>
      <c r="G197" s="28"/>
      <c r="H197" s="28"/>
      <c r="I197" s="28"/>
      <c r="J197" s="28"/>
      <c r="K197" s="28"/>
    </row>
    <row r="198" spans="2:11" x14ac:dyDescent="0.25">
      <c r="B198" s="41"/>
      <c r="C198" s="35"/>
      <c r="D198" s="37"/>
      <c r="E198" s="28"/>
      <c r="F198" s="28"/>
      <c r="G198" s="28"/>
      <c r="H198" s="28"/>
      <c r="I198" s="28"/>
      <c r="J198" s="28"/>
      <c r="K198" s="28"/>
    </row>
    <row r="199" spans="2:11" x14ac:dyDescent="0.25">
      <c r="B199" s="41"/>
      <c r="C199" s="35"/>
      <c r="D199" s="37"/>
      <c r="E199" s="28"/>
      <c r="F199" s="28"/>
      <c r="G199" s="28"/>
      <c r="H199" s="28"/>
      <c r="I199" s="28"/>
      <c r="J199" s="28"/>
      <c r="K199" s="28"/>
    </row>
    <row r="200" spans="2:11" x14ac:dyDescent="0.25">
      <c r="B200" s="41"/>
      <c r="C200" s="35"/>
      <c r="D200" s="37"/>
      <c r="E200" s="28"/>
      <c r="F200" s="28"/>
      <c r="G200" s="28"/>
      <c r="H200" s="28"/>
      <c r="I200" s="28"/>
      <c r="J200" s="28"/>
      <c r="K200" s="28"/>
    </row>
    <row r="201" spans="2:11" x14ac:dyDescent="0.25">
      <c r="B201" s="41"/>
      <c r="C201" s="35"/>
      <c r="D201" s="37"/>
      <c r="E201" s="28"/>
      <c r="F201" s="28"/>
      <c r="G201" s="28"/>
      <c r="H201" s="28"/>
      <c r="I201" s="28"/>
      <c r="J201" s="28"/>
      <c r="K201" s="28"/>
    </row>
    <row r="202" spans="2:11" x14ac:dyDescent="0.25">
      <c r="B202" s="41"/>
      <c r="C202" s="35"/>
      <c r="D202" s="37"/>
      <c r="E202" s="28"/>
      <c r="F202" s="28"/>
      <c r="G202" s="28"/>
      <c r="H202" s="28"/>
      <c r="I202" s="28"/>
      <c r="J202" s="28"/>
      <c r="K202" s="28"/>
    </row>
    <row r="203" spans="2:11" x14ac:dyDescent="0.25">
      <c r="B203" s="41"/>
      <c r="C203" s="35"/>
      <c r="D203" s="37"/>
      <c r="E203" s="28"/>
      <c r="F203" s="28"/>
      <c r="G203" s="28"/>
      <c r="H203" s="28"/>
      <c r="I203" s="28"/>
      <c r="J203" s="28"/>
      <c r="K203" s="28"/>
    </row>
    <row r="204" spans="2:11" x14ac:dyDescent="0.25">
      <c r="B204" s="41"/>
      <c r="C204" s="35"/>
      <c r="D204" s="37"/>
      <c r="E204" s="28"/>
      <c r="F204" s="28"/>
      <c r="G204" s="28"/>
      <c r="H204" s="28"/>
      <c r="I204" s="28"/>
      <c r="J204" s="28"/>
      <c r="K204" s="28"/>
    </row>
    <row r="205" spans="2:11" x14ac:dyDescent="0.25">
      <c r="B205" s="41"/>
      <c r="C205" s="35"/>
      <c r="D205" s="37"/>
      <c r="E205" s="28"/>
      <c r="F205" s="28"/>
      <c r="G205" s="28"/>
      <c r="H205" s="28"/>
      <c r="I205" s="28"/>
      <c r="J205" s="28"/>
      <c r="K205" s="28"/>
    </row>
    <row r="206" spans="2:11" x14ac:dyDescent="0.25">
      <c r="B206" s="41"/>
      <c r="C206" s="35"/>
      <c r="D206" s="37"/>
      <c r="E206" s="28"/>
      <c r="F206" s="28"/>
      <c r="G206" s="28"/>
      <c r="H206" s="28"/>
      <c r="I206" s="28"/>
      <c r="J206" s="28"/>
      <c r="K206" s="28"/>
    </row>
    <row r="207" spans="2:11" x14ac:dyDescent="0.25">
      <c r="B207" s="41"/>
      <c r="C207" s="35"/>
      <c r="D207" s="37"/>
      <c r="E207" s="28"/>
      <c r="F207" s="28"/>
      <c r="G207" s="28"/>
      <c r="H207" s="28"/>
      <c r="I207" s="28"/>
      <c r="J207" s="28"/>
      <c r="K207" s="28"/>
    </row>
    <row r="208" spans="2:11" x14ac:dyDescent="0.25">
      <c r="B208" s="41"/>
      <c r="C208" s="35"/>
      <c r="D208" s="37"/>
      <c r="E208" s="28"/>
      <c r="F208" s="28"/>
      <c r="G208" s="28"/>
      <c r="H208" s="28"/>
      <c r="I208" s="28"/>
      <c r="J208" s="28"/>
      <c r="K208" s="28"/>
    </row>
    <row r="209" spans="2:11" x14ac:dyDescent="0.25">
      <c r="B209" s="41"/>
      <c r="C209" s="35"/>
      <c r="D209" s="37"/>
      <c r="E209" s="28"/>
      <c r="F209" s="28"/>
      <c r="G209" s="28"/>
      <c r="H209" s="28"/>
      <c r="I209" s="28"/>
      <c r="J209" s="28"/>
      <c r="K209" s="28"/>
    </row>
    <row r="210" spans="2:11" x14ac:dyDescent="0.25">
      <c r="B210" s="41"/>
      <c r="C210" s="35"/>
      <c r="D210" s="37"/>
      <c r="E210" s="28"/>
      <c r="F210" s="28"/>
      <c r="G210" s="28"/>
      <c r="H210" s="28"/>
      <c r="I210" s="28"/>
      <c r="J210" s="28"/>
      <c r="K210" s="28"/>
    </row>
    <row r="211" spans="2:11" x14ac:dyDescent="0.25">
      <c r="B211" s="41"/>
      <c r="C211" s="35"/>
      <c r="D211" s="37"/>
      <c r="E211" s="28"/>
      <c r="F211" s="28"/>
      <c r="G211" s="28"/>
      <c r="H211" s="28"/>
      <c r="I211" s="28"/>
      <c r="J211" s="28"/>
      <c r="K211" s="28"/>
    </row>
    <row r="212" spans="2:11" x14ac:dyDescent="0.25">
      <c r="B212" s="41"/>
      <c r="C212" s="35"/>
      <c r="D212" s="37"/>
      <c r="E212" s="28"/>
      <c r="F212" s="28"/>
      <c r="G212" s="28"/>
      <c r="H212" s="28"/>
      <c r="I212" s="28"/>
      <c r="J212" s="28"/>
      <c r="K212" s="28"/>
    </row>
    <row r="213" spans="2:11" x14ac:dyDescent="0.25">
      <c r="B213" s="41"/>
      <c r="C213" s="35"/>
      <c r="D213" s="37"/>
      <c r="E213" s="28"/>
      <c r="F213" s="28"/>
      <c r="G213" s="28"/>
      <c r="H213" s="28"/>
      <c r="I213" s="28"/>
      <c r="J213" s="28"/>
      <c r="K213" s="28"/>
    </row>
    <row r="214" spans="2:11" x14ac:dyDescent="0.25">
      <c r="B214" s="41"/>
      <c r="C214" s="35"/>
      <c r="D214" s="37"/>
      <c r="E214" s="28"/>
      <c r="F214" s="28"/>
      <c r="G214" s="28"/>
      <c r="H214" s="28"/>
      <c r="I214" s="28"/>
      <c r="J214" s="28"/>
      <c r="K214" s="28"/>
    </row>
    <row r="215" spans="2:11" x14ac:dyDescent="0.25">
      <c r="B215" s="41"/>
      <c r="C215" s="35"/>
      <c r="D215" s="37"/>
      <c r="E215" s="28"/>
      <c r="F215" s="28"/>
      <c r="G215" s="28"/>
      <c r="H215" s="28"/>
      <c r="I215" s="28"/>
      <c r="J215" s="28"/>
      <c r="K215" s="28"/>
    </row>
    <row r="216" spans="2:11" x14ac:dyDescent="0.25">
      <c r="B216" s="41"/>
      <c r="C216" s="35"/>
      <c r="D216" s="37"/>
      <c r="E216" s="28"/>
      <c r="F216" s="28"/>
      <c r="G216" s="28"/>
      <c r="H216" s="28"/>
      <c r="I216" s="28"/>
      <c r="J216" s="28"/>
      <c r="K216" s="28"/>
    </row>
    <row r="217" spans="2:11" x14ac:dyDescent="0.25">
      <c r="B217" s="41"/>
      <c r="C217" s="35"/>
      <c r="D217" s="37"/>
      <c r="E217" s="28"/>
      <c r="F217" s="28"/>
      <c r="G217" s="28"/>
      <c r="H217" s="28"/>
      <c r="I217" s="28"/>
      <c r="J217" s="28"/>
      <c r="K217" s="28"/>
    </row>
    <row r="218" spans="2:11" x14ac:dyDescent="0.25">
      <c r="B218" s="41"/>
      <c r="C218" s="35"/>
      <c r="D218" s="37"/>
      <c r="E218" s="28"/>
      <c r="F218" s="28"/>
      <c r="G218" s="28"/>
      <c r="H218" s="28"/>
      <c r="I218" s="28"/>
      <c r="J218" s="28"/>
      <c r="K218" s="28"/>
    </row>
    <row r="219" spans="2:11" x14ac:dyDescent="0.25">
      <c r="B219" s="41"/>
      <c r="C219" s="35"/>
      <c r="D219" s="37"/>
      <c r="E219" s="28"/>
      <c r="F219" s="28"/>
      <c r="G219" s="28"/>
      <c r="H219" s="28"/>
      <c r="I219" s="28"/>
      <c r="J219" s="28"/>
      <c r="K219" s="28"/>
    </row>
    <row r="220" spans="2:11" x14ac:dyDescent="0.25">
      <c r="B220" s="25"/>
      <c r="C220" s="25"/>
      <c r="D220" s="25"/>
      <c r="E220" s="25"/>
      <c r="F220" s="25"/>
      <c r="G220" s="25"/>
      <c r="H220" s="25"/>
      <c r="I220" s="25"/>
      <c r="J220" s="25"/>
      <c r="K220" s="25"/>
    </row>
    <row r="221" spans="2:11" x14ac:dyDescent="0.25">
      <c r="B221" s="25"/>
      <c r="C221" s="25"/>
      <c r="D221" s="25"/>
      <c r="E221" s="25"/>
      <c r="F221" s="25"/>
      <c r="G221" s="25"/>
      <c r="H221" s="25"/>
      <c r="I221" s="25"/>
      <c r="J221" s="25"/>
      <c r="K221" s="25"/>
    </row>
    <row r="222" spans="2:11" x14ac:dyDescent="0.25">
      <c r="B222" s="25"/>
      <c r="C222" s="25"/>
      <c r="D222" s="25"/>
      <c r="E222" s="25"/>
      <c r="F222" s="25"/>
      <c r="G222" s="25"/>
      <c r="H222" s="25"/>
      <c r="I222" s="25"/>
      <c r="J222" s="25"/>
      <c r="K222" s="25"/>
    </row>
    <row r="223" spans="2:11" x14ac:dyDescent="0.25">
      <c r="B223" s="25"/>
      <c r="C223" s="25"/>
      <c r="D223" s="25"/>
      <c r="E223" s="25"/>
      <c r="F223" s="25"/>
      <c r="G223" s="25"/>
      <c r="H223" s="25"/>
      <c r="I223" s="25"/>
      <c r="J223" s="25"/>
      <c r="K223" s="25"/>
    </row>
    <row r="224" spans="2:11" x14ac:dyDescent="0.25">
      <c r="B224" s="25"/>
      <c r="C224" s="25"/>
      <c r="D224" s="25"/>
      <c r="E224" s="25"/>
      <c r="F224" s="25"/>
      <c r="G224" s="25"/>
      <c r="H224" s="25"/>
      <c r="I224" s="25"/>
      <c r="J224" s="25"/>
      <c r="K224" s="25"/>
    </row>
  </sheetData>
  <sheetProtection sheet="1" objects="1" scenarios="1" selectLockedCells="1"/>
  <mergeCells count="8">
    <mergeCell ref="A87:D87"/>
    <mergeCell ref="B94:D94"/>
    <mergeCell ref="B37:C37"/>
    <mergeCell ref="B48:C48"/>
    <mergeCell ref="B59:C59"/>
    <mergeCell ref="B51:C51"/>
    <mergeCell ref="A68:D68"/>
    <mergeCell ref="B63:C63"/>
  </mergeCells>
  <dataValidations count="2">
    <dataValidation type="list" allowBlank="1" showInputMessage="1" showErrorMessage="1" sqref="D112">
      <formula1>"10,20,30,40,50,60,70"</formula1>
    </dataValidation>
    <dataValidation type="list" allowBlank="1" showInputMessage="1" showErrorMessage="1" sqref="D105">
      <formula1>"0,1,2,3"</formula1>
    </dataValidation>
  </dataValidations>
  <pageMargins left="0.7" right="0.7" top="0.75" bottom="0.75" header="0.3" footer="0.3"/>
  <pageSetup scale="3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1" workbookViewId="0">
      <selection activeCell="L11" sqref="L1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Jarran Tindle</dc:creator>
  <cp:lastModifiedBy>Jarran Tindle</cp:lastModifiedBy>
  <cp:lastPrinted>2016-12-27T22:38:55Z</cp:lastPrinted>
  <dcterms:created xsi:type="dcterms:W3CDTF">2016-10-14T13:36:07Z</dcterms:created>
  <dcterms:modified xsi:type="dcterms:W3CDTF">2017-06-19T15:50:26Z</dcterms:modified>
</cp:coreProperties>
</file>